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trlProps/ctrlProp2.xml" ContentType="application/vnd.ms-excel.controlproperties+xml"/>
  <Override PartName="/xl/drawings/drawing5.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codeName="ThisWorkbook" defaultThemeVersion="124226"/>
  <mc:AlternateContent xmlns:mc="http://schemas.openxmlformats.org/markup-compatibility/2006">
    <mc:Choice Requires="x15">
      <x15ac:absPath xmlns:x15ac="http://schemas.microsoft.com/office/spreadsheetml/2010/11/ac" url="/Users/brionytarling/Documents/CLIENT FILES/E. Gibbons/"/>
    </mc:Choice>
  </mc:AlternateContent>
  <xr:revisionPtr revIDLastSave="0" documentId="8_{63E6FCE8-C77E-0441-A717-11E1C21D91C4}" xr6:coauthVersionLast="47" xr6:coauthVersionMax="47" xr10:uidLastSave="{00000000-0000-0000-0000-000000000000}"/>
  <bookViews>
    <workbookView xWindow="1460" yWindow="760" windowWidth="29400" windowHeight="16760" tabRatio="743" firstSheet="1" activeTab="2" xr2:uid="{B330B643-C8C1-4D31-BCCE-8F5AE81791AB}"/>
  </bookViews>
  <sheets>
    <sheet name="Instructions" sheetId="4" r:id="rId1"/>
    <sheet name="Setup" sheetId="12" r:id="rId2"/>
    <sheet name="Results" sheetId="7" r:id="rId3"/>
    <sheet name="WBC %" sheetId="3" r:id="rId4"/>
    <sheet name="Pyrroles" sheetId="9" r:id="rId5"/>
    <sheet name="Summary Report 1" sheetId="11" r:id="rId6"/>
    <sheet name="Practitioner Report" sheetId="14" state="hidden" r:id="rId7"/>
    <sheet name="Summary Report 2" sheetId="17" r:id="rId8"/>
    <sheet name="Nutrients" sheetId="15" r:id="rId9"/>
    <sheet name="References" sheetId="5" r:id="rId10"/>
    <sheet name="Collection Centres" sheetId="10" r:id="rId11"/>
    <sheet name="Sheet1" sheetId="16"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6" i="17" l="1"/>
  <c r="E76" i="17"/>
  <c r="D76" i="17"/>
  <c r="C76" i="17"/>
  <c r="B76" i="17"/>
  <c r="F76" i="11"/>
  <c r="E76" i="11"/>
  <c r="D76" i="11"/>
  <c r="C76" i="11"/>
  <c r="B76" i="11"/>
  <c r="C70" i="11"/>
  <c r="C69" i="11"/>
  <c r="C70" i="17"/>
  <c r="C69" i="17"/>
  <c r="C68" i="17"/>
  <c r="C68" i="11"/>
  <c r="F70" i="17"/>
  <c r="E70" i="17"/>
  <c r="D70" i="17"/>
  <c r="B70" i="17"/>
  <c r="F70" i="11"/>
  <c r="E70" i="11"/>
  <c r="D70" i="11"/>
  <c r="B70" i="11"/>
  <c r="D27" i="17"/>
  <c r="D21" i="17"/>
  <c r="D20" i="17"/>
  <c r="D19" i="17"/>
  <c r="D18" i="17"/>
  <c r="D17" i="17"/>
  <c r="D16" i="17"/>
  <c r="D15" i="17"/>
  <c r="D14" i="17"/>
  <c r="D13" i="17"/>
  <c r="D12" i="17"/>
  <c r="D11" i="17"/>
  <c r="D10" i="17"/>
  <c r="D9" i="17"/>
  <c r="D8" i="17"/>
  <c r="D7" i="17"/>
  <c r="D6" i="17"/>
  <c r="D5" i="17"/>
  <c r="D4" i="17"/>
  <c r="D27" i="11"/>
  <c r="D21" i="11"/>
  <c r="D20" i="11"/>
  <c r="D19" i="11"/>
  <c r="D18" i="11"/>
  <c r="D17" i="11"/>
  <c r="D16" i="11"/>
  <c r="D15" i="11"/>
  <c r="D14" i="11"/>
  <c r="D13" i="11"/>
  <c r="D12" i="11"/>
  <c r="D11" i="11"/>
  <c r="D10" i="11"/>
  <c r="D9" i="11"/>
  <c r="D8" i="11"/>
  <c r="D7" i="11"/>
  <c r="D6" i="11"/>
  <c r="D5" i="11"/>
  <c r="D4" i="11"/>
  <c r="C2" i="17"/>
  <c r="E2" i="7"/>
  <c r="E30" i="7" s="1"/>
  <c r="E98" i="7"/>
  <c r="E103" i="7"/>
  <c r="D103" i="7"/>
  <c r="E89" i="17"/>
  <c r="F64" i="17"/>
  <c r="E64" i="17"/>
  <c r="D64" i="17"/>
  <c r="C64" i="17"/>
  <c r="B64" i="17"/>
  <c r="F108" i="17"/>
  <c r="E108" i="17"/>
  <c r="D108" i="17"/>
  <c r="C108" i="17"/>
  <c r="B108" i="17"/>
  <c r="B107" i="17"/>
  <c r="C107" i="17"/>
  <c r="D107" i="17"/>
  <c r="E107" i="17"/>
  <c r="F107" i="17"/>
  <c r="F106" i="17"/>
  <c r="E106" i="17"/>
  <c r="D106" i="17"/>
  <c r="C106" i="17"/>
  <c r="B106" i="17"/>
  <c r="B105" i="17"/>
  <c r="C105" i="17"/>
  <c r="D105" i="17"/>
  <c r="E105" i="17"/>
  <c r="F105" i="17"/>
  <c r="B104" i="17"/>
  <c r="C104" i="17"/>
  <c r="D104" i="17"/>
  <c r="E104" i="17"/>
  <c r="F104" i="17"/>
  <c r="F103" i="17"/>
  <c r="E103" i="17"/>
  <c r="D103" i="17"/>
  <c r="C103" i="17"/>
  <c r="B103" i="17"/>
  <c r="F102" i="17"/>
  <c r="E102" i="17"/>
  <c r="D102" i="17"/>
  <c r="C102" i="17"/>
  <c r="B102" i="17"/>
  <c r="B99" i="17"/>
  <c r="C99" i="17"/>
  <c r="D99" i="17"/>
  <c r="E99" i="17"/>
  <c r="F99" i="17"/>
  <c r="F98" i="17"/>
  <c r="E98" i="17"/>
  <c r="D98" i="17"/>
  <c r="C98" i="17"/>
  <c r="B98" i="17"/>
  <c r="F97" i="17"/>
  <c r="E97" i="17"/>
  <c r="D97" i="17"/>
  <c r="C97" i="17"/>
  <c r="B97" i="17"/>
  <c r="B96" i="17"/>
  <c r="C96" i="17"/>
  <c r="D96" i="17"/>
  <c r="E96" i="17"/>
  <c r="F96" i="17"/>
  <c r="B95" i="17"/>
  <c r="C95" i="17"/>
  <c r="D95" i="17"/>
  <c r="E95" i="17"/>
  <c r="F95" i="17"/>
  <c r="B94" i="17"/>
  <c r="C94" i="17"/>
  <c r="D94" i="17"/>
  <c r="E94" i="17"/>
  <c r="F94" i="17"/>
  <c r="F93" i="17"/>
  <c r="E93" i="17"/>
  <c r="D93" i="17"/>
  <c r="C93" i="17"/>
  <c r="B93" i="17"/>
  <c r="B92" i="17"/>
  <c r="C92" i="17"/>
  <c r="D92" i="17"/>
  <c r="E92" i="17"/>
  <c r="F92" i="17"/>
  <c r="F91" i="17"/>
  <c r="E91" i="17"/>
  <c r="D91" i="17"/>
  <c r="C91" i="17"/>
  <c r="B91" i="17"/>
  <c r="B89" i="17"/>
  <c r="C89" i="17"/>
  <c r="D89" i="17"/>
  <c r="F89" i="17"/>
  <c r="F88" i="17"/>
  <c r="E88" i="17"/>
  <c r="D88" i="17"/>
  <c r="C88" i="17"/>
  <c r="B88" i="17"/>
  <c r="B87" i="17"/>
  <c r="C87" i="17"/>
  <c r="D87" i="17"/>
  <c r="E87" i="17"/>
  <c r="F87" i="17"/>
  <c r="B86" i="17"/>
  <c r="C86" i="17"/>
  <c r="D86" i="17"/>
  <c r="E86" i="17"/>
  <c r="F86" i="17"/>
  <c r="B85" i="17"/>
  <c r="C85" i="17"/>
  <c r="D85" i="17"/>
  <c r="E85" i="17"/>
  <c r="F85" i="17"/>
  <c r="F84" i="17"/>
  <c r="E84" i="17"/>
  <c r="D84" i="17"/>
  <c r="C84" i="17"/>
  <c r="B84" i="17"/>
  <c r="F82" i="17"/>
  <c r="E82" i="17"/>
  <c r="D82" i="17"/>
  <c r="C82" i="17"/>
  <c r="B82" i="17"/>
  <c r="B81" i="17"/>
  <c r="C81" i="17"/>
  <c r="E81" i="17"/>
  <c r="F81" i="17"/>
  <c r="F80" i="17"/>
  <c r="E80" i="17"/>
  <c r="D80" i="17"/>
  <c r="C80" i="17"/>
  <c r="B80" i="17"/>
  <c r="D79" i="17"/>
  <c r="E79" i="17"/>
  <c r="F78" i="17"/>
  <c r="E78" i="17"/>
  <c r="D78" i="17"/>
  <c r="C78" i="17"/>
  <c r="B78" i="17"/>
  <c r="B75" i="17"/>
  <c r="C75" i="17"/>
  <c r="D75" i="17"/>
  <c r="E75" i="17"/>
  <c r="F75" i="17"/>
  <c r="F74" i="17"/>
  <c r="E74" i="17"/>
  <c r="D74" i="17"/>
  <c r="C74" i="17"/>
  <c r="B74" i="17"/>
  <c r="B72" i="17"/>
  <c r="C72" i="17"/>
  <c r="D72" i="17"/>
  <c r="E72" i="17"/>
  <c r="F72" i="17"/>
  <c r="F71" i="17"/>
  <c r="E71" i="17"/>
  <c r="D71" i="17"/>
  <c r="C71" i="17"/>
  <c r="B71" i="17"/>
  <c r="B69" i="17"/>
  <c r="D69" i="17"/>
  <c r="E69" i="17"/>
  <c r="F69" i="17"/>
  <c r="F68" i="17"/>
  <c r="E68" i="17"/>
  <c r="D68" i="17"/>
  <c r="B68" i="17"/>
  <c r="B66" i="17"/>
  <c r="C66" i="17"/>
  <c r="D66" i="17"/>
  <c r="E66" i="17"/>
  <c r="F66" i="17"/>
  <c r="F65" i="17"/>
  <c r="E65" i="17"/>
  <c r="D65" i="17"/>
  <c r="C65" i="17"/>
  <c r="B65" i="17"/>
  <c r="F62" i="17"/>
  <c r="E62" i="17"/>
  <c r="D62" i="17"/>
  <c r="C62" i="17"/>
  <c r="B62" i="17"/>
  <c r="B61" i="17"/>
  <c r="C61" i="17"/>
  <c r="D61" i="17"/>
  <c r="E61" i="17"/>
  <c r="F61" i="17"/>
  <c r="F60" i="17"/>
  <c r="E60" i="17"/>
  <c r="D60" i="17"/>
  <c r="C60" i="17"/>
  <c r="B60" i="17"/>
  <c r="B58" i="17"/>
  <c r="C58" i="17"/>
  <c r="D58" i="17"/>
  <c r="E58" i="17"/>
  <c r="F58" i="17"/>
  <c r="F57" i="17"/>
  <c r="E57" i="17"/>
  <c r="D57" i="17"/>
  <c r="C57" i="17"/>
  <c r="B57" i="17"/>
  <c r="B54" i="17"/>
  <c r="C54" i="17"/>
  <c r="D54" i="17"/>
  <c r="E54" i="17"/>
  <c r="F54" i="17"/>
  <c r="B53" i="17"/>
  <c r="C53" i="17"/>
  <c r="D53" i="17"/>
  <c r="E53" i="17"/>
  <c r="F53" i="17"/>
  <c r="F52" i="17"/>
  <c r="E52" i="17"/>
  <c r="D52" i="17"/>
  <c r="C52" i="17"/>
  <c r="B52" i="17"/>
  <c r="B50" i="17"/>
  <c r="C50" i="17"/>
  <c r="D50" i="17"/>
  <c r="E50" i="17"/>
  <c r="F50" i="17"/>
  <c r="F49" i="17"/>
  <c r="E49" i="17"/>
  <c r="D49" i="17"/>
  <c r="C49" i="17"/>
  <c r="B49" i="17"/>
  <c r="B48" i="17"/>
  <c r="C48" i="17"/>
  <c r="D48" i="17"/>
  <c r="E48" i="17"/>
  <c r="F48" i="17"/>
  <c r="F47" i="17"/>
  <c r="E47" i="17"/>
  <c r="D47" i="17"/>
  <c r="C47" i="17"/>
  <c r="B47" i="17"/>
  <c r="D45" i="17"/>
  <c r="E45" i="17"/>
  <c r="F45" i="17"/>
  <c r="C45" i="17"/>
  <c r="B45" i="17"/>
  <c r="B44" i="17"/>
  <c r="C44" i="17"/>
  <c r="D44" i="17"/>
  <c r="E44" i="17"/>
  <c r="F44" i="17"/>
  <c r="F43" i="17"/>
  <c r="E43" i="17"/>
  <c r="D43" i="17"/>
  <c r="C43" i="17"/>
  <c r="B43" i="17"/>
  <c r="B42" i="17"/>
  <c r="C42" i="17"/>
  <c r="D42" i="17"/>
  <c r="E42" i="17"/>
  <c r="F42" i="17"/>
  <c r="F41" i="17"/>
  <c r="E41" i="17"/>
  <c r="D41" i="17"/>
  <c r="C41" i="17"/>
  <c r="B41" i="17"/>
  <c r="B40" i="17"/>
  <c r="C40" i="17"/>
  <c r="D40" i="17"/>
  <c r="E40" i="17"/>
  <c r="F40" i="17"/>
  <c r="F39" i="17"/>
  <c r="E39" i="17"/>
  <c r="D39" i="17"/>
  <c r="C39" i="17"/>
  <c r="B39" i="17"/>
  <c r="F37" i="17"/>
  <c r="E37" i="17"/>
  <c r="D37" i="17"/>
  <c r="C37" i="17"/>
  <c r="B37" i="17"/>
  <c r="F36" i="17"/>
  <c r="E36" i="17"/>
  <c r="D36" i="17"/>
  <c r="C36" i="17"/>
  <c r="B36" i="17"/>
  <c r="B35" i="17"/>
  <c r="C35" i="17"/>
  <c r="D35" i="17"/>
  <c r="E35" i="17"/>
  <c r="F35" i="17"/>
  <c r="F34" i="17"/>
  <c r="E34" i="17"/>
  <c r="D34" i="17"/>
  <c r="C34" i="17"/>
  <c r="B34" i="17"/>
  <c r="F28" i="17"/>
  <c r="E28" i="17"/>
  <c r="D28" i="17"/>
  <c r="C28" i="17"/>
  <c r="B28" i="17"/>
  <c r="B27" i="17"/>
  <c r="C27" i="17"/>
  <c r="E27" i="17"/>
  <c r="F27" i="17"/>
  <c r="F26" i="17"/>
  <c r="E26" i="17"/>
  <c r="D26" i="17"/>
  <c r="C26" i="17"/>
  <c r="B26" i="17"/>
  <c r="F25" i="17"/>
  <c r="E25" i="17"/>
  <c r="D25" i="17"/>
  <c r="C25" i="17"/>
  <c r="B25" i="17"/>
  <c r="B24" i="17"/>
  <c r="C24" i="17"/>
  <c r="D24" i="17"/>
  <c r="E24" i="17"/>
  <c r="F24" i="17"/>
  <c r="F23" i="17"/>
  <c r="E23" i="17"/>
  <c r="D23" i="17"/>
  <c r="C23" i="17"/>
  <c r="B23" i="17"/>
  <c r="F21" i="17"/>
  <c r="E21" i="17"/>
  <c r="C21" i="17"/>
  <c r="B21" i="17"/>
  <c r="B20" i="17"/>
  <c r="C20" i="17"/>
  <c r="E20" i="17"/>
  <c r="F20" i="17"/>
  <c r="F19" i="17"/>
  <c r="E19" i="17"/>
  <c r="C19" i="17"/>
  <c r="B19" i="17"/>
  <c r="B18" i="17"/>
  <c r="C18" i="17"/>
  <c r="E18" i="17"/>
  <c r="F18" i="17"/>
  <c r="B17" i="17"/>
  <c r="C17" i="17"/>
  <c r="E17" i="17"/>
  <c r="F17" i="17"/>
  <c r="B16" i="17"/>
  <c r="C16" i="17"/>
  <c r="E16" i="17"/>
  <c r="F16" i="17"/>
  <c r="F15" i="17"/>
  <c r="E15" i="17"/>
  <c r="C15" i="17"/>
  <c r="B15" i="17"/>
  <c r="C12" i="17"/>
  <c r="B12" i="17"/>
  <c r="E13" i="17"/>
  <c r="F13" i="17"/>
  <c r="F14" i="17"/>
  <c r="E14" i="17"/>
  <c r="C14" i="17"/>
  <c r="B14" i="17"/>
  <c r="B13" i="17"/>
  <c r="C13" i="17"/>
  <c r="E12" i="17"/>
  <c r="F12" i="17"/>
  <c r="F11" i="17"/>
  <c r="E11" i="17"/>
  <c r="C11" i="17"/>
  <c r="B11" i="17"/>
  <c r="B10" i="17"/>
  <c r="C10" i="17"/>
  <c r="E10" i="17"/>
  <c r="F9" i="17"/>
  <c r="F10" i="17"/>
  <c r="E9" i="17"/>
  <c r="C9" i="17"/>
  <c r="B9" i="17"/>
  <c r="F8" i="17"/>
  <c r="E8" i="17"/>
  <c r="C8" i="17"/>
  <c r="B8" i="17"/>
  <c r="F7" i="17"/>
  <c r="E7" i="17"/>
  <c r="C7" i="17"/>
  <c r="B7" i="17"/>
  <c r="F6" i="17"/>
  <c r="E6" i="17"/>
  <c r="C6" i="17"/>
  <c r="B6" i="17"/>
  <c r="F5" i="17"/>
  <c r="E5" i="17"/>
  <c r="C5" i="17"/>
  <c r="B5" i="17"/>
  <c r="F4" i="17"/>
  <c r="E4" i="17"/>
  <c r="C4" i="17"/>
  <c r="B4" i="17"/>
  <c r="E32" i="17"/>
  <c r="B32" i="17"/>
  <c r="E31" i="17"/>
  <c r="B31" i="17"/>
  <c r="E30" i="17"/>
  <c r="B30" i="17"/>
  <c r="C2" i="11"/>
  <c r="D2" i="7"/>
  <c r="D181" i="7" s="1"/>
  <c r="D172" i="7"/>
  <c r="D156" i="7"/>
  <c r="D154" i="7"/>
  <c r="D153" i="7"/>
  <c r="D152" i="7"/>
  <c r="D150" i="7"/>
  <c r="D149" i="7"/>
  <c r="D148" i="7"/>
  <c r="F108" i="11"/>
  <c r="E108" i="11"/>
  <c r="D108" i="11"/>
  <c r="C108" i="11"/>
  <c r="B108" i="11"/>
  <c r="F107" i="11"/>
  <c r="E107" i="11"/>
  <c r="D107" i="11"/>
  <c r="C107" i="11"/>
  <c r="B107" i="11"/>
  <c r="F106" i="11"/>
  <c r="E106" i="11"/>
  <c r="D106" i="11"/>
  <c r="C106" i="11"/>
  <c r="B106" i="11"/>
  <c r="F105" i="11"/>
  <c r="E105" i="11"/>
  <c r="D105" i="11"/>
  <c r="C105" i="11"/>
  <c r="B105" i="11"/>
  <c r="F104" i="11"/>
  <c r="E104" i="11"/>
  <c r="D104" i="11"/>
  <c r="C104" i="11"/>
  <c r="B104" i="11"/>
  <c r="F103" i="11"/>
  <c r="E103" i="11"/>
  <c r="D103" i="11"/>
  <c r="C103" i="11"/>
  <c r="B103" i="11"/>
  <c r="F102" i="11"/>
  <c r="E102" i="11"/>
  <c r="D102" i="11"/>
  <c r="C102" i="11"/>
  <c r="B102" i="11"/>
  <c r="E220" i="7"/>
  <c r="D220" i="7"/>
  <c r="C220" i="7"/>
  <c r="B220" i="7"/>
  <c r="A220" i="7"/>
  <c r="E219" i="7"/>
  <c r="D219" i="7"/>
  <c r="C219" i="7"/>
  <c r="B219" i="7"/>
  <c r="A219" i="7"/>
  <c r="E218" i="7"/>
  <c r="D218" i="7"/>
  <c r="C218" i="7"/>
  <c r="B218" i="7"/>
  <c r="E217" i="7"/>
  <c r="D217" i="7"/>
  <c r="C217" i="7"/>
  <c r="B217" i="7"/>
  <c r="A217" i="7"/>
  <c r="E216" i="7"/>
  <c r="D216" i="7"/>
  <c r="C216" i="7"/>
  <c r="B216" i="7"/>
  <c r="A216" i="7"/>
  <c r="E215" i="7"/>
  <c r="D215" i="7"/>
  <c r="C215" i="7"/>
  <c r="B215" i="7"/>
  <c r="E214" i="7"/>
  <c r="D214" i="7"/>
  <c r="C214" i="7"/>
  <c r="B214" i="7"/>
  <c r="F93" i="11"/>
  <c r="E93" i="11"/>
  <c r="D93" i="11"/>
  <c r="C93" i="11"/>
  <c r="B93" i="11"/>
  <c r="F94" i="11"/>
  <c r="E94" i="11"/>
  <c r="D94" i="11"/>
  <c r="C94" i="11"/>
  <c r="B94" i="11"/>
  <c r="F85" i="11"/>
  <c r="E85" i="11"/>
  <c r="D85" i="11"/>
  <c r="C85" i="11"/>
  <c r="B85" i="11"/>
  <c r="F86" i="11"/>
  <c r="E86" i="11"/>
  <c r="D86" i="11"/>
  <c r="C86" i="11"/>
  <c r="B86" i="11"/>
  <c r="F25" i="11"/>
  <c r="E25" i="11"/>
  <c r="D25" i="11"/>
  <c r="C25" i="11"/>
  <c r="B25" i="11"/>
  <c r="F26" i="11"/>
  <c r="E26" i="11"/>
  <c r="D26" i="11"/>
  <c r="C26" i="11"/>
  <c r="B26" i="11"/>
  <c r="F8" i="11"/>
  <c r="E8" i="11"/>
  <c r="C8" i="11"/>
  <c r="B8" i="11"/>
  <c r="F9" i="11"/>
  <c r="E9" i="11"/>
  <c r="C9" i="11"/>
  <c r="B9" i="11"/>
  <c r="E149" i="7"/>
  <c r="E148" i="7"/>
  <c r="E207" i="7"/>
  <c r="D207" i="7"/>
  <c r="C207" i="7"/>
  <c r="B207" i="7"/>
  <c r="E206" i="7"/>
  <c r="D206" i="7"/>
  <c r="C206" i="7"/>
  <c r="B206" i="7"/>
  <c r="A207" i="7"/>
  <c r="A206" i="7"/>
  <c r="E199" i="7"/>
  <c r="D199" i="7"/>
  <c r="C199" i="7"/>
  <c r="B199" i="7"/>
  <c r="E198" i="7"/>
  <c r="D198" i="7"/>
  <c r="C198" i="7"/>
  <c r="B198" i="7"/>
  <c r="A199" i="7"/>
  <c r="A198" i="7"/>
  <c r="C148" i="7"/>
  <c r="B148" i="7"/>
  <c r="E180" i="7"/>
  <c r="E179" i="7"/>
  <c r="E178" i="7"/>
  <c r="E177" i="7"/>
  <c r="E176" i="7"/>
  <c r="E175" i="7"/>
  <c r="E174" i="7"/>
  <c r="E173" i="7"/>
  <c r="E172" i="7"/>
  <c r="E171" i="7"/>
  <c r="E170" i="7"/>
  <c r="E169" i="7"/>
  <c r="E168" i="7"/>
  <c r="E167" i="7"/>
  <c r="E166" i="7"/>
  <c r="D180" i="7"/>
  <c r="D179" i="7"/>
  <c r="D178" i="7"/>
  <c r="D177" i="7"/>
  <c r="D176" i="7"/>
  <c r="D175" i="7"/>
  <c r="D174" i="7"/>
  <c r="D173" i="7"/>
  <c r="D171" i="7"/>
  <c r="D170" i="7"/>
  <c r="D169" i="7"/>
  <c r="D168" i="7"/>
  <c r="D167" i="7"/>
  <c r="D166" i="7"/>
  <c r="E140" i="7"/>
  <c r="D140" i="7"/>
  <c r="C140" i="7"/>
  <c r="B140" i="7"/>
  <c r="E141" i="7"/>
  <c r="D141" i="7"/>
  <c r="C141" i="7"/>
  <c r="B141" i="7"/>
  <c r="B72" i="11"/>
  <c r="D72" i="11"/>
  <c r="B64" i="11"/>
  <c r="F57" i="11"/>
  <c r="E57" i="11"/>
  <c r="D57" i="11"/>
  <c r="C57" i="11"/>
  <c r="B57" i="11"/>
  <c r="F58" i="11"/>
  <c r="E58" i="11"/>
  <c r="D58" i="11"/>
  <c r="C58" i="11"/>
  <c r="B58" i="11"/>
  <c r="E154" i="7"/>
  <c r="E153" i="7"/>
  <c r="C154" i="7"/>
  <c r="B154" i="7"/>
  <c r="C153" i="7"/>
  <c r="B153" i="7"/>
  <c r="E212" i="7"/>
  <c r="E211" i="7"/>
  <c r="E210" i="7"/>
  <c r="E209" i="7"/>
  <c r="E208" i="7"/>
  <c r="E205" i="7"/>
  <c r="E204" i="7"/>
  <c r="E202" i="7"/>
  <c r="E201" i="7"/>
  <c r="E200" i="7"/>
  <c r="E197" i="7"/>
  <c r="E195" i="7"/>
  <c r="E194" i="7"/>
  <c r="E193" i="7"/>
  <c r="E192" i="7"/>
  <c r="E191" i="7"/>
  <c r="E190" i="7"/>
  <c r="E189" i="7"/>
  <c r="E188" i="7"/>
  <c r="E186" i="7"/>
  <c r="E185" i="7"/>
  <c r="E184" i="7"/>
  <c r="E182" i="7"/>
  <c r="E165" i="7"/>
  <c r="E163" i="7"/>
  <c r="E162" i="7"/>
  <c r="E161" i="7"/>
  <c r="E160" i="7"/>
  <c r="E159" i="7"/>
  <c r="E158" i="7"/>
  <c r="E157" i="7"/>
  <c r="E156" i="7"/>
  <c r="E155" i="7"/>
  <c r="E152" i="7"/>
  <c r="E150" i="7"/>
  <c r="E147" i="7"/>
  <c r="E146" i="7"/>
  <c r="E145" i="7"/>
  <c r="E144" i="7"/>
  <c r="E143" i="7"/>
  <c r="E142" i="7"/>
  <c r="E139" i="7"/>
  <c r="E138" i="7"/>
  <c r="E137" i="7"/>
  <c r="E136" i="7"/>
  <c r="E80" i="7"/>
  <c r="D80" i="7"/>
  <c r="E16" i="7"/>
  <c r="E15" i="7"/>
  <c r="D16" i="7"/>
  <c r="D15" i="7"/>
  <c r="D49" i="7"/>
  <c r="C79" i="11" s="1"/>
  <c r="D91" i="11"/>
  <c r="B91" i="11"/>
  <c r="D99" i="11"/>
  <c r="B99" i="11"/>
  <c r="F97" i="11"/>
  <c r="E97" i="11"/>
  <c r="D97" i="11"/>
  <c r="C97" i="11"/>
  <c r="B97" i="11"/>
  <c r="F96" i="11"/>
  <c r="E96" i="11"/>
  <c r="D96" i="11"/>
  <c r="C96" i="11"/>
  <c r="B96" i="11"/>
  <c r="E24" i="11"/>
  <c r="D24" i="11"/>
  <c r="C24" i="11"/>
  <c r="B24" i="11"/>
  <c r="E23" i="11"/>
  <c r="D23" i="11"/>
  <c r="C23" i="11"/>
  <c r="B23" i="11"/>
  <c r="F99" i="11"/>
  <c r="E99" i="11"/>
  <c r="C99" i="11"/>
  <c r="F98" i="11"/>
  <c r="E98" i="11"/>
  <c r="D98" i="11"/>
  <c r="C98" i="11"/>
  <c r="B98" i="11"/>
  <c r="F91" i="11"/>
  <c r="E91" i="11"/>
  <c r="C91" i="11"/>
  <c r="F95" i="11"/>
  <c r="E95" i="11"/>
  <c r="D95" i="11"/>
  <c r="C95" i="11"/>
  <c r="B95" i="11"/>
  <c r="F92" i="11"/>
  <c r="E92" i="11"/>
  <c r="D92" i="11"/>
  <c r="C92" i="11"/>
  <c r="B92" i="11"/>
  <c r="D210" i="7"/>
  <c r="C210" i="7"/>
  <c r="B210" i="7"/>
  <c r="D209" i="7"/>
  <c r="C209" i="7"/>
  <c r="B209" i="7"/>
  <c r="D212" i="7"/>
  <c r="C212" i="7"/>
  <c r="B212" i="7"/>
  <c r="D205" i="7"/>
  <c r="C205" i="7"/>
  <c r="B205" i="7"/>
  <c r="D211" i="7"/>
  <c r="C211" i="7"/>
  <c r="B211" i="7"/>
  <c r="D208" i="7"/>
  <c r="D204" i="7"/>
  <c r="C208" i="7"/>
  <c r="B208" i="7"/>
  <c r="C204" i="7"/>
  <c r="B204" i="7"/>
  <c r="E49" i="7"/>
  <c r="E183" i="7" s="1"/>
  <c r="C89" i="11"/>
  <c r="C88" i="11"/>
  <c r="C87" i="11"/>
  <c r="F89" i="11"/>
  <c r="E89" i="11"/>
  <c r="D89" i="11"/>
  <c r="B89" i="11"/>
  <c r="F88" i="11"/>
  <c r="E88" i="11"/>
  <c r="D88" i="11"/>
  <c r="B88" i="11"/>
  <c r="F87" i="11"/>
  <c r="E87" i="11"/>
  <c r="D87" i="11"/>
  <c r="B87" i="11"/>
  <c r="F84" i="11"/>
  <c r="E84" i="11"/>
  <c r="D84" i="11"/>
  <c r="C84" i="11"/>
  <c r="B84" i="11"/>
  <c r="D192" i="7"/>
  <c r="D202" i="7"/>
  <c r="C202" i="7"/>
  <c r="B202" i="7"/>
  <c r="D201" i="7"/>
  <c r="C201" i="7"/>
  <c r="B201" i="7"/>
  <c r="D200" i="7"/>
  <c r="C200" i="7"/>
  <c r="B200" i="7"/>
  <c r="D197" i="7"/>
  <c r="C197" i="7"/>
  <c r="B197" i="7"/>
  <c r="A197" i="7"/>
  <c r="A194" i="7"/>
  <c r="F62" i="11"/>
  <c r="E62" i="11"/>
  <c r="D62" i="11"/>
  <c r="D61" i="11"/>
  <c r="C62" i="11"/>
  <c r="B62" i="11"/>
  <c r="F61" i="11"/>
  <c r="E61" i="11"/>
  <c r="C61" i="11"/>
  <c r="B61" i="11"/>
  <c r="F66" i="11"/>
  <c r="E66" i="11"/>
  <c r="D66" i="11"/>
  <c r="C66" i="11"/>
  <c r="B66" i="11"/>
  <c r="D165" i="7"/>
  <c r="B165" i="7"/>
  <c r="D78" i="7"/>
  <c r="B55" i="11" s="1"/>
  <c r="C37" i="11"/>
  <c r="C36" i="11"/>
  <c r="B81" i="11"/>
  <c r="D190" i="7"/>
  <c r="C190" i="7"/>
  <c r="B190" i="7"/>
  <c r="F60" i="11"/>
  <c r="E60" i="11"/>
  <c r="D60" i="11"/>
  <c r="C60" i="11"/>
  <c r="B60" i="11"/>
  <c r="F28" i="11"/>
  <c r="F27" i="11"/>
  <c r="E27" i="11"/>
  <c r="D193" i="7"/>
  <c r="D194" i="7"/>
  <c r="D195" i="7"/>
  <c r="D191" i="7"/>
  <c r="D189" i="7"/>
  <c r="D188" i="7"/>
  <c r="D186" i="7"/>
  <c r="D185" i="7"/>
  <c r="D184" i="7"/>
  <c r="D182" i="7"/>
  <c r="F82" i="11"/>
  <c r="E82" i="11"/>
  <c r="D82" i="11"/>
  <c r="C82" i="11"/>
  <c r="B82" i="11"/>
  <c r="C81" i="11"/>
  <c r="F81" i="11"/>
  <c r="E81" i="11"/>
  <c r="F80" i="11"/>
  <c r="E80" i="11"/>
  <c r="D80" i="11"/>
  <c r="C80" i="11"/>
  <c r="B80" i="11"/>
  <c r="D79" i="11"/>
  <c r="E79" i="11"/>
  <c r="F78" i="11"/>
  <c r="E78" i="11"/>
  <c r="D78" i="11"/>
  <c r="C78" i="11"/>
  <c r="B78" i="11"/>
  <c r="D158" i="7"/>
  <c r="C158" i="7"/>
  <c r="B158" i="7"/>
  <c r="E78" i="7"/>
  <c r="E55" i="17" s="1"/>
  <c r="B55" i="17"/>
  <c r="D147" i="7"/>
  <c r="D25" i="7"/>
  <c r="B63" i="11" s="1"/>
  <c r="B32" i="11"/>
  <c r="E32" i="11"/>
  <c r="F24" i="11"/>
  <c r="F23" i="11"/>
  <c r="F6" i="11"/>
  <c r="E6" i="11"/>
  <c r="C6" i="11"/>
  <c r="B6" i="11"/>
  <c r="F7" i="11"/>
  <c r="E7" i="11"/>
  <c r="C7" i="11"/>
  <c r="B7" i="11"/>
  <c r="B19" i="11"/>
  <c r="E10" i="11"/>
  <c r="F10" i="11"/>
  <c r="F75" i="11"/>
  <c r="E75" i="11"/>
  <c r="D75" i="11"/>
  <c r="C75" i="11"/>
  <c r="B75" i="11"/>
  <c r="C35" i="11"/>
  <c r="F37" i="11"/>
  <c r="E37" i="11"/>
  <c r="D37" i="11"/>
  <c r="B37" i="11"/>
  <c r="F36" i="11"/>
  <c r="E36" i="11"/>
  <c r="D36" i="11"/>
  <c r="B36" i="11"/>
  <c r="F34" i="11"/>
  <c r="E34" i="11"/>
  <c r="D34" i="11"/>
  <c r="C34" i="11"/>
  <c r="B34" i="11"/>
  <c r="B35" i="11"/>
  <c r="F35" i="11"/>
  <c r="E35" i="11"/>
  <c r="D35" i="11"/>
  <c r="E30" i="11"/>
  <c r="B30" i="11"/>
  <c r="E94" i="14"/>
  <c r="D94" i="14"/>
  <c r="D162" i="14" s="1"/>
  <c r="E92" i="14"/>
  <c r="D92" i="14"/>
  <c r="E91" i="14"/>
  <c r="D91" i="14"/>
  <c r="E90" i="14"/>
  <c r="D90" i="14"/>
  <c r="E89" i="14"/>
  <c r="D89" i="14"/>
  <c r="E87" i="14"/>
  <c r="D87" i="14"/>
  <c r="E86" i="14"/>
  <c r="D86" i="14"/>
  <c r="E85" i="14"/>
  <c r="D85" i="14"/>
  <c r="E84" i="14"/>
  <c r="D84" i="14"/>
  <c r="E83" i="14"/>
  <c r="D83" i="14"/>
  <c r="E82" i="14"/>
  <c r="D82" i="14"/>
  <c r="E81" i="14"/>
  <c r="D81" i="14"/>
  <c r="E80" i="14"/>
  <c r="D80" i="14"/>
  <c r="E79" i="14"/>
  <c r="D79" i="14"/>
  <c r="E78" i="14"/>
  <c r="D78" i="14"/>
  <c r="E77" i="14"/>
  <c r="D77" i="14"/>
  <c r="D75" i="14"/>
  <c r="D135" i="14" s="1"/>
  <c r="D74" i="14"/>
  <c r="D134" i="14"/>
  <c r="D73" i="14"/>
  <c r="D133" i="14"/>
  <c r="E72" i="14"/>
  <c r="D72" i="14"/>
  <c r="D132" i="14" s="1"/>
  <c r="E70" i="14"/>
  <c r="D70" i="14"/>
  <c r="E69" i="14"/>
  <c r="D69" i="14"/>
  <c r="D131" i="14"/>
  <c r="E68" i="14"/>
  <c r="D68" i="14"/>
  <c r="D161" i="14" s="1"/>
  <c r="E66" i="14"/>
  <c r="D66" i="14"/>
  <c r="E65" i="14"/>
  <c r="D65" i="14"/>
  <c r="D157" i="14" s="1"/>
  <c r="E64" i="14"/>
  <c r="D64" i="14"/>
  <c r="D129" i="14"/>
  <c r="E62" i="14"/>
  <c r="D62" i="14"/>
  <c r="E61" i="14"/>
  <c r="D61" i="14"/>
  <c r="E60" i="14"/>
  <c r="D60" i="14"/>
  <c r="D136" i="14" s="1"/>
  <c r="E59" i="14"/>
  <c r="D59" i="14"/>
  <c r="D158" i="14" s="1"/>
  <c r="E58" i="14"/>
  <c r="D58" i="14"/>
  <c r="D152" i="14" s="1"/>
  <c r="E57" i="14"/>
  <c r="D57" i="14"/>
  <c r="E56" i="14"/>
  <c r="D56" i="14"/>
  <c r="E55" i="14"/>
  <c r="D55" i="14"/>
  <c r="E54" i="14"/>
  <c r="D54" i="14"/>
  <c r="E53" i="14"/>
  <c r="D53" i="14"/>
  <c r="E52" i="14"/>
  <c r="D52" i="14"/>
  <c r="D149" i="14" s="1"/>
  <c r="E51" i="14"/>
  <c r="D51" i="14"/>
  <c r="E50" i="14"/>
  <c r="D50" i="14"/>
  <c r="D150" i="14" s="1"/>
  <c r="E47" i="14"/>
  <c r="D47" i="14"/>
  <c r="E46" i="14"/>
  <c r="D46" i="14"/>
  <c r="E45" i="14"/>
  <c r="D45" i="14"/>
  <c r="D148" i="14" s="1"/>
  <c r="E44" i="14"/>
  <c r="D44" i="14"/>
  <c r="E43" i="14"/>
  <c r="D43" i="14"/>
  <c r="E42" i="14"/>
  <c r="D42" i="14"/>
  <c r="E41" i="14"/>
  <c r="D41" i="14"/>
  <c r="D163" i="14" s="1"/>
  <c r="E40" i="14"/>
  <c r="D40" i="14"/>
  <c r="D168" i="14"/>
  <c r="E39" i="14"/>
  <c r="D39" i="14"/>
  <c r="D167" i="14"/>
  <c r="E38" i="14"/>
  <c r="D38" i="14"/>
  <c r="D166" i="14" s="1"/>
  <c r="E37" i="14"/>
  <c r="D37" i="14"/>
  <c r="E35" i="14"/>
  <c r="D35" i="14"/>
  <c r="E34" i="14"/>
  <c r="D34" i="14"/>
  <c r="E33" i="14"/>
  <c r="D33" i="14"/>
  <c r="E32" i="14"/>
  <c r="D32" i="14"/>
  <c r="E31" i="14"/>
  <c r="D31" i="14"/>
  <c r="D138" i="14" s="1"/>
  <c r="E30" i="14"/>
  <c r="D30" i="14"/>
  <c r="D156" i="14" s="1"/>
  <c r="E29" i="14"/>
  <c r="E28" i="14"/>
  <c r="D28" i="14"/>
  <c r="E27" i="14"/>
  <c r="D27" i="14"/>
  <c r="D147" i="14" s="1"/>
  <c r="D155" i="14"/>
  <c r="D26" i="14"/>
  <c r="D145" i="14" s="1"/>
  <c r="E26" i="14"/>
  <c r="E24" i="14"/>
  <c r="D24" i="14"/>
  <c r="E23" i="14"/>
  <c r="D23" i="14"/>
  <c r="D118" i="14" s="1"/>
  <c r="E22" i="14"/>
  <c r="D22" i="14"/>
  <c r="D119" i="14" s="1"/>
  <c r="E21" i="14"/>
  <c r="D21" i="14"/>
  <c r="D125" i="14" s="1"/>
  <c r="E20" i="14"/>
  <c r="D20" i="14"/>
  <c r="E19" i="14"/>
  <c r="D19" i="14"/>
  <c r="D126" i="14" s="1"/>
  <c r="E18" i="14"/>
  <c r="D18" i="14"/>
  <c r="E17" i="14"/>
  <c r="D17" i="14"/>
  <c r="D117" i="14" s="1"/>
  <c r="E16" i="14"/>
  <c r="D16" i="14"/>
  <c r="E15" i="14"/>
  <c r="D15" i="14"/>
  <c r="D142" i="14" s="1"/>
  <c r="E14" i="14"/>
  <c r="D14" i="14"/>
  <c r="D141" i="14"/>
  <c r="E13" i="14"/>
  <c r="D13" i="14"/>
  <c r="D116" i="14" s="1"/>
  <c r="E12" i="14"/>
  <c r="D12" i="14"/>
  <c r="D123" i="14" s="1"/>
  <c r="D115" i="14"/>
  <c r="E10" i="14"/>
  <c r="D10" i="14"/>
  <c r="E8" i="14"/>
  <c r="D8" i="14"/>
  <c r="E7" i="14"/>
  <c r="D7" i="14"/>
  <c r="E6" i="14"/>
  <c r="D6" i="14"/>
  <c r="D140" i="14" s="1"/>
  <c r="E5" i="14"/>
  <c r="D5" i="14"/>
  <c r="D121" i="14" s="1"/>
  <c r="D139" i="14"/>
  <c r="D4" i="14"/>
  <c r="D120" i="14" s="1"/>
  <c r="E4" i="14"/>
  <c r="E25" i="7"/>
  <c r="F63" i="17" s="1"/>
  <c r="D70" i="7"/>
  <c r="D63" i="14" s="1"/>
  <c r="E70" i="7"/>
  <c r="E63" i="14"/>
  <c r="E31" i="11"/>
  <c r="B31" i="11"/>
  <c r="C168" i="14"/>
  <c r="B168" i="14"/>
  <c r="A168" i="14"/>
  <c r="C167" i="14"/>
  <c r="B167" i="14"/>
  <c r="A167" i="14"/>
  <c r="C166" i="14"/>
  <c r="B166" i="14"/>
  <c r="A166" i="14"/>
  <c r="D165" i="14"/>
  <c r="C165" i="14"/>
  <c r="B165" i="14"/>
  <c r="A165" i="14"/>
  <c r="D164" i="14"/>
  <c r="C164" i="14"/>
  <c r="B164" i="14"/>
  <c r="A164" i="14"/>
  <c r="C163" i="14"/>
  <c r="B163" i="14"/>
  <c r="C162" i="14"/>
  <c r="B162" i="14"/>
  <c r="A162" i="14"/>
  <c r="C161" i="14"/>
  <c r="B161" i="14"/>
  <c r="A161" i="14"/>
  <c r="D159" i="14"/>
  <c r="C159" i="14"/>
  <c r="B159" i="14"/>
  <c r="C158" i="14"/>
  <c r="B158" i="14"/>
  <c r="C157" i="14"/>
  <c r="B157" i="14"/>
  <c r="C156" i="14"/>
  <c r="B156" i="14"/>
  <c r="C155" i="14"/>
  <c r="B155" i="14"/>
  <c r="D153" i="14"/>
  <c r="C153" i="14"/>
  <c r="B153" i="14"/>
  <c r="C152" i="14"/>
  <c r="B152" i="14"/>
  <c r="D151" i="14"/>
  <c r="C151" i="14"/>
  <c r="B151" i="14"/>
  <c r="C150" i="14"/>
  <c r="B150" i="14"/>
  <c r="C149" i="14"/>
  <c r="B149" i="14"/>
  <c r="C148" i="14"/>
  <c r="B148" i="14"/>
  <c r="C147" i="14"/>
  <c r="B147" i="14"/>
  <c r="C146" i="14"/>
  <c r="B146" i="14"/>
  <c r="C145" i="14"/>
  <c r="B145" i="14"/>
  <c r="C144" i="14"/>
  <c r="B144" i="14"/>
  <c r="C143" i="14"/>
  <c r="B143" i="14"/>
  <c r="C142" i="14"/>
  <c r="B142" i="14"/>
  <c r="C141" i="14"/>
  <c r="B141" i="14"/>
  <c r="C140" i="14"/>
  <c r="B140" i="14"/>
  <c r="C139" i="14"/>
  <c r="B139" i="14"/>
  <c r="C138" i="14"/>
  <c r="B138" i="14"/>
  <c r="C136" i="14"/>
  <c r="B136" i="14"/>
  <c r="C135" i="14"/>
  <c r="B135" i="14"/>
  <c r="C134" i="14"/>
  <c r="B134" i="14"/>
  <c r="C133" i="14"/>
  <c r="B133" i="14"/>
  <c r="C132" i="14"/>
  <c r="B132" i="14"/>
  <c r="C131" i="14"/>
  <c r="B131" i="14"/>
  <c r="C130" i="14"/>
  <c r="B130" i="14"/>
  <c r="C129" i="14"/>
  <c r="B129" i="14"/>
  <c r="C128" i="14"/>
  <c r="B128" i="14"/>
  <c r="C126" i="14"/>
  <c r="B126" i="14"/>
  <c r="C125" i="14"/>
  <c r="B125" i="14"/>
  <c r="C124" i="14"/>
  <c r="B124" i="14"/>
  <c r="C123" i="14"/>
  <c r="B123" i="14"/>
  <c r="C122" i="14"/>
  <c r="B122" i="14"/>
  <c r="C121" i="14"/>
  <c r="B121" i="14"/>
  <c r="C120" i="14"/>
  <c r="B120" i="14"/>
  <c r="C119" i="14"/>
  <c r="B119" i="14"/>
  <c r="C118" i="14"/>
  <c r="B118" i="14"/>
  <c r="C117" i="14"/>
  <c r="B117" i="14"/>
  <c r="C116" i="14"/>
  <c r="B116" i="14"/>
  <c r="C115" i="14"/>
  <c r="B115" i="14"/>
  <c r="C114" i="14"/>
  <c r="B114" i="14"/>
  <c r="C113" i="14"/>
  <c r="B113" i="14"/>
  <c r="C180" i="7"/>
  <c r="B180" i="7"/>
  <c r="D163" i="7"/>
  <c r="D162" i="7"/>
  <c r="D161" i="7"/>
  <c r="D160" i="7"/>
  <c r="D159" i="7"/>
  <c r="D157" i="7"/>
  <c r="D155" i="7"/>
  <c r="D146" i="7"/>
  <c r="D145" i="7"/>
  <c r="D144" i="7"/>
  <c r="D143" i="7"/>
  <c r="D142" i="7"/>
  <c r="D139" i="7"/>
  <c r="D138" i="7"/>
  <c r="D137" i="7"/>
  <c r="F72" i="11"/>
  <c r="E72" i="11"/>
  <c r="C72" i="11"/>
  <c r="F74" i="11"/>
  <c r="E74" i="11"/>
  <c r="D74" i="11"/>
  <c r="C74" i="11"/>
  <c r="B74" i="11"/>
  <c r="F71" i="11"/>
  <c r="E71" i="11"/>
  <c r="D71" i="11"/>
  <c r="C71" i="11"/>
  <c r="B71" i="11"/>
  <c r="F69" i="11"/>
  <c r="E69" i="11"/>
  <c r="D69" i="11"/>
  <c r="B69" i="11"/>
  <c r="F68" i="11"/>
  <c r="E68" i="11"/>
  <c r="D68" i="11"/>
  <c r="B68" i="11"/>
  <c r="F65" i="11"/>
  <c r="E65" i="11"/>
  <c r="D65" i="11"/>
  <c r="C65" i="11"/>
  <c r="B65" i="11"/>
  <c r="F64" i="11"/>
  <c r="E64" i="11"/>
  <c r="D64" i="11"/>
  <c r="C64" i="11"/>
  <c r="F54" i="11"/>
  <c r="E54" i="11"/>
  <c r="D54" i="11"/>
  <c r="C54" i="11"/>
  <c r="B54" i="11"/>
  <c r="F53" i="11"/>
  <c r="E53" i="11"/>
  <c r="D53" i="11"/>
  <c r="C53" i="11"/>
  <c r="B53" i="11"/>
  <c r="F52" i="11"/>
  <c r="E52" i="11"/>
  <c r="D52" i="11"/>
  <c r="C52" i="11"/>
  <c r="B52" i="11"/>
  <c r="F50" i="11"/>
  <c r="E50" i="11"/>
  <c r="D50" i="11"/>
  <c r="C50" i="11"/>
  <c r="B50" i="11"/>
  <c r="F49" i="11"/>
  <c r="E49" i="11"/>
  <c r="D49" i="11"/>
  <c r="C49" i="11"/>
  <c r="B49" i="11"/>
  <c r="C48" i="11"/>
  <c r="B48" i="11"/>
  <c r="F47" i="11"/>
  <c r="E47" i="11"/>
  <c r="D47" i="11"/>
  <c r="C47" i="11"/>
  <c r="F48" i="11"/>
  <c r="E48" i="11"/>
  <c r="D48" i="11"/>
  <c r="B47" i="11"/>
  <c r="F41" i="11"/>
  <c r="E41" i="11"/>
  <c r="D41" i="11"/>
  <c r="C41" i="11"/>
  <c r="B41" i="11"/>
  <c r="F45" i="11"/>
  <c r="E45" i="11"/>
  <c r="D45" i="11"/>
  <c r="C45" i="11"/>
  <c r="B45" i="11"/>
  <c r="F44" i="11"/>
  <c r="E44" i="11"/>
  <c r="D44" i="11"/>
  <c r="C44" i="11"/>
  <c r="B44" i="11"/>
  <c r="F43" i="11"/>
  <c r="E43" i="11"/>
  <c r="D43" i="11"/>
  <c r="C43" i="11"/>
  <c r="B43" i="11"/>
  <c r="E40" i="11"/>
  <c r="F40" i="11"/>
  <c r="E39" i="11"/>
  <c r="D39" i="11"/>
  <c r="B40" i="11"/>
  <c r="B39" i="11"/>
  <c r="D40" i="11"/>
  <c r="C40" i="11"/>
  <c r="F39" i="11"/>
  <c r="C39" i="11"/>
  <c r="F11" i="11"/>
  <c r="E11" i="11"/>
  <c r="C11" i="11"/>
  <c r="B11" i="11"/>
  <c r="E5" i="11"/>
  <c r="F5" i="11"/>
  <c r="C4" i="11"/>
  <c r="C5" i="11"/>
  <c r="B5" i="11"/>
  <c r="B21" i="11"/>
  <c r="B20" i="11"/>
  <c r="B18" i="11"/>
  <c r="B17" i="11"/>
  <c r="B16" i="11"/>
  <c r="B15" i="11"/>
  <c r="B14" i="11"/>
  <c r="B13" i="11"/>
  <c r="B12" i="11"/>
  <c r="B10" i="11"/>
  <c r="B4" i="11"/>
  <c r="C150" i="7"/>
  <c r="B150" i="7"/>
  <c r="C149" i="7"/>
  <c r="B149" i="7"/>
  <c r="F21" i="11"/>
  <c r="F20" i="11"/>
  <c r="F19" i="11"/>
  <c r="F18" i="11"/>
  <c r="F17" i="11"/>
  <c r="F16" i="11"/>
  <c r="F15" i="11"/>
  <c r="F14" i="11"/>
  <c r="F13" i="11"/>
  <c r="F12" i="11"/>
  <c r="F4" i="11"/>
  <c r="E13" i="11"/>
  <c r="C13" i="11"/>
  <c r="E21" i="11"/>
  <c r="C21" i="11"/>
  <c r="E20" i="11"/>
  <c r="C20" i="11"/>
  <c r="E28" i="11"/>
  <c r="D28" i="11"/>
  <c r="C28" i="11"/>
  <c r="B28" i="11"/>
  <c r="E17" i="11"/>
  <c r="C17" i="11"/>
  <c r="C27" i="11"/>
  <c r="B27" i="11"/>
  <c r="C19" i="11"/>
  <c r="E19" i="11"/>
  <c r="E18" i="11"/>
  <c r="C18" i="11"/>
  <c r="C16" i="11"/>
  <c r="E16" i="11"/>
  <c r="E15" i="11"/>
  <c r="C15" i="11"/>
  <c r="C14" i="11"/>
  <c r="E14" i="11"/>
  <c r="E12" i="11"/>
  <c r="C12" i="11"/>
  <c r="C10" i="11"/>
  <c r="E4" i="11"/>
  <c r="C178" i="7"/>
  <c r="B178" i="7"/>
  <c r="C179" i="7"/>
  <c r="B179" i="7"/>
  <c r="G4" i="9"/>
  <c r="G3" i="9"/>
  <c r="B8" i="9"/>
  <c r="G5" i="9"/>
  <c r="B9" i="9"/>
  <c r="B10" i="9"/>
  <c r="B11" i="9" s="1"/>
  <c r="C3" i="3"/>
  <c r="C4" i="3"/>
  <c r="C5" i="3"/>
  <c r="C6" i="3"/>
  <c r="C7" i="3"/>
  <c r="B8" i="3"/>
  <c r="B136" i="7"/>
  <c r="C136" i="7"/>
  <c r="D136" i="7"/>
  <c r="B137" i="7"/>
  <c r="C137" i="7"/>
  <c r="B138" i="7"/>
  <c r="C138" i="7"/>
  <c r="B139" i="7"/>
  <c r="C139" i="7"/>
  <c r="B142" i="7"/>
  <c r="C142" i="7"/>
  <c r="B143" i="7"/>
  <c r="C143" i="7"/>
  <c r="B144" i="7"/>
  <c r="C144" i="7"/>
  <c r="B145" i="7"/>
  <c r="C145" i="7"/>
  <c r="B146" i="7"/>
  <c r="C146" i="7"/>
  <c r="B147" i="7"/>
  <c r="C147" i="7"/>
  <c r="B152" i="7"/>
  <c r="C152" i="7"/>
  <c r="B155" i="7"/>
  <c r="C155" i="7"/>
  <c r="B156" i="7"/>
  <c r="C156" i="7"/>
  <c r="B157" i="7"/>
  <c r="C157" i="7"/>
  <c r="B159" i="7"/>
  <c r="C159" i="7"/>
  <c r="B160" i="7"/>
  <c r="C160" i="7"/>
  <c r="B161" i="7"/>
  <c r="C161" i="7"/>
  <c r="B162" i="7"/>
  <c r="C162" i="7"/>
  <c r="B163" i="7"/>
  <c r="C163" i="7"/>
  <c r="C165" i="7"/>
  <c r="B166" i="7"/>
  <c r="C166" i="7"/>
  <c r="B167" i="7"/>
  <c r="C167" i="7"/>
  <c r="B168" i="7"/>
  <c r="C168" i="7"/>
  <c r="B169" i="7"/>
  <c r="C169" i="7"/>
  <c r="B170" i="7"/>
  <c r="C170" i="7"/>
  <c r="B171" i="7"/>
  <c r="C171" i="7"/>
  <c r="B172" i="7"/>
  <c r="C172" i="7"/>
  <c r="B173" i="7"/>
  <c r="C173" i="7"/>
  <c r="B174" i="7"/>
  <c r="C174" i="7"/>
  <c r="B175" i="7"/>
  <c r="C175" i="7"/>
  <c r="B176" i="7"/>
  <c r="C176" i="7"/>
  <c r="B177" i="7"/>
  <c r="C177" i="7"/>
  <c r="B182" i="7"/>
  <c r="C182" i="7"/>
  <c r="B183" i="7"/>
  <c r="C183" i="7"/>
  <c r="B184" i="7"/>
  <c r="C184" i="7"/>
  <c r="B185" i="7"/>
  <c r="C185" i="7"/>
  <c r="B186" i="7"/>
  <c r="C186" i="7"/>
  <c r="A188" i="7"/>
  <c r="B188" i="7"/>
  <c r="C188" i="7"/>
  <c r="A189" i="7"/>
  <c r="B189" i="7"/>
  <c r="C189" i="7"/>
  <c r="A191" i="7"/>
  <c r="B191" i="7"/>
  <c r="C191" i="7"/>
  <c r="A192" i="7"/>
  <c r="B192" i="7"/>
  <c r="C192" i="7"/>
  <c r="A193" i="7"/>
  <c r="B193" i="7"/>
  <c r="C193" i="7"/>
  <c r="B194" i="7"/>
  <c r="C194" i="7"/>
  <c r="A195" i="7"/>
  <c r="B195" i="7"/>
  <c r="C195" i="7"/>
  <c r="E42" i="11"/>
  <c r="D42" i="11"/>
  <c r="C42" i="11"/>
  <c r="F42" i="11"/>
  <c r="B42" i="11"/>
  <c r="E73" i="14"/>
  <c r="E74" i="14"/>
  <c r="E75" i="14"/>
  <c r="D29" i="14"/>
  <c r="D146" i="14" s="1"/>
  <c r="F55" i="17"/>
  <c r="E48" i="14"/>
  <c r="D63" i="17"/>
  <c r="F79" i="11"/>
  <c r="D55" i="11"/>
  <c r="E135" i="7"/>
  <c r="E181" i="7"/>
  <c r="E50" i="7"/>
  <c r="E187" i="7"/>
  <c r="E203" i="7"/>
  <c r="E55" i="11"/>
  <c r="D71" i="14"/>
  <c r="C63" i="17"/>
  <c r="B63" i="17"/>
  <c r="E63" i="17"/>
  <c r="D113" i="14"/>
  <c r="C55" i="17" l="1"/>
  <c r="E107" i="7"/>
  <c r="E213" i="7"/>
  <c r="E196" i="7"/>
  <c r="E44" i="7"/>
  <c r="E164" i="7"/>
  <c r="E151" i="7"/>
  <c r="F55" i="11"/>
  <c r="C55" i="11"/>
  <c r="D183" i="7"/>
  <c r="E17" i="7"/>
  <c r="E71" i="14"/>
  <c r="E39" i="7"/>
  <c r="E26" i="7"/>
  <c r="E86" i="7"/>
  <c r="D55" i="17"/>
  <c r="E74" i="7"/>
  <c r="D130" i="14"/>
  <c r="B79" i="11"/>
  <c r="D128" i="14"/>
  <c r="D122" i="14"/>
  <c r="C8" i="3"/>
  <c r="D124" i="14"/>
  <c r="E63" i="11"/>
  <c r="C63" i="11"/>
  <c r="F63" i="11"/>
  <c r="D63" i="11"/>
  <c r="D48" i="14"/>
  <c r="D143" i="14"/>
  <c r="D144" i="14"/>
  <c r="D114" i="14"/>
  <c r="D151" i="7"/>
  <c r="D44" i="7"/>
  <c r="D74" i="7"/>
  <c r="D164" i="7"/>
  <c r="D39" i="7"/>
  <c r="D203" i="7"/>
  <c r="D196" i="7"/>
  <c r="D135" i="7"/>
  <c r="D86" i="7"/>
  <c r="D187" i="7"/>
  <c r="D98" i="7"/>
  <c r="D50" i="7"/>
  <c r="D30" i="7"/>
  <c r="D107" i="7"/>
  <c r="D26" i="7"/>
  <c r="D213" i="7"/>
  <c r="D17" i="7"/>
  <c r="B79" i="17"/>
  <c r="C79" i="17"/>
  <c r="F79" i="17"/>
</calcChain>
</file>

<file path=xl/sharedStrings.xml><?xml version="1.0" encoding="utf-8"?>
<sst xmlns="http://schemas.openxmlformats.org/spreadsheetml/2006/main" count="1620" uniqueCount="717">
  <si>
    <t>Pathology Analysis Reporting Tool Instructions</t>
  </si>
  <si>
    <t xml:space="preserve">Fill in the Client's name and details in the Setup tab. </t>
  </si>
  <si>
    <t>Fill in the dates for the report and 1-2 dates for the test results</t>
  </si>
  <si>
    <t>Fill in the "Your result" columns from the client's pathology results, on the Results tab</t>
  </si>
  <si>
    <t>If doing a repeat analysis, use either of the "Your results" columns as needed for a progress comparison</t>
  </si>
  <si>
    <t>If the WBC results from the GP/lab are not in a % form, use the "WBC %" tab to convert the results into a %</t>
  </si>
  <si>
    <t>The "Risk factors" sections automatically copy the test results entered</t>
  </si>
  <si>
    <t>Review the "Risk factors" sections to compare the number and severity of green vs red results to determine risks</t>
  </si>
  <si>
    <t>Summarise the overall and key results at the bottom of the Results tab</t>
  </si>
  <si>
    <t>Recommend any further tests if needed</t>
  </si>
  <si>
    <t>Save this file into the client's folder with their name and month of test in the file name</t>
  </si>
  <si>
    <t>Review the Results tab or the Summary Report tab for the detailed or summary reports, respectively.</t>
  </si>
  <si>
    <t>Save the template with the client's name and date or month/year for your records</t>
  </si>
  <si>
    <t>Use the "Print results as PDF file" buttons at the bottom of the Results and Summary tabs to save either report for the client.</t>
  </si>
  <si>
    <t>New in version 1.2.1 and higher:</t>
  </si>
  <si>
    <t>Previously the Results tab had columns for the "Latest results" and "Previous results". This caused more work to be done if you were using the same file for the same client for their 3rd or subsequent pathology results. Now you can use either results column for the previous or latest results, to keep the previous results and just add the latest results into the other column, and to make it easier and quicker to generate the client reports! To do this, use the 2 date fields on the Setup tab (instead of just one date there previously) for either the latest result or previous. These dates are now copied to the Results tab and to the Summary reports. Now there are 2 Summary Report tabs, one for the first column of results, and one for the second column, whether they contained the previous or latest results. Grey shaded cells are automatic calculations based on other results.</t>
  </si>
  <si>
    <t>© Copyright Ross Walter, 2020-2023.</t>
  </si>
  <si>
    <t>Sold under license to the registered practitioner only. Not to be transferred, modified, sold, shared, distributed or given to any other person.</t>
  </si>
  <si>
    <t>Legal action will be taken and penalties will apply.</t>
  </si>
  <si>
    <t>For support or questions, please contact Ross via email to ross@rosswalter.com.au. Issues with the tool will be fixed ASAP.</t>
  </si>
  <si>
    <t>Requests and support for user-related issues may be charged an additional fee.</t>
  </si>
  <si>
    <t>Pathology Analysis and Reporting Tool</t>
  </si>
  <si>
    <t>v1.2.2</t>
  </si>
  <si>
    <t>Clinic Details</t>
  </si>
  <si>
    <t>Clinic name</t>
  </si>
  <si>
    <t>Briony Tarling Herbal Medicine</t>
  </si>
  <si>
    <t>Practitioner</t>
  </si>
  <si>
    <t>Briony Tarling</t>
  </si>
  <si>
    <t>Clinic address</t>
  </si>
  <si>
    <t>143 Grovely terrace, Mitchelton. Qld 4053</t>
  </si>
  <si>
    <t>Clinic phone</t>
  </si>
  <si>
    <t>0404 214 465</t>
  </si>
  <si>
    <t>Client Details</t>
  </si>
  <si>
    <t>Client name</t>
  </si>
  <si>
    <t>Age</t>
  </si>
  <si>
    <t>Date of report</t>
  </si>
  <si>
    <t xml:space="preserve">  Date of test (1)</t>
  </si>
  <si>
    <t xml:space="preserve">   Fasted?*</t>
  </si>
  <si>
    <t xml:space="preserve">    Date (2)</t>
  </si>
  <si>
    <t>(Y/N)</t>
  </si>
  <si>
    <t>Allergies/Autoimmune?</t>
  </si>
  <si>
    <t>Upper GIT Sx?</t>
  </si>
  <si>
    <t>Lower GIT Sx?</t>
  </si>
  <si>
    <t>Reason for these tests</t>
  </si>
  <si>
    <t>* some test results cannot be interpreted accurately if not done in a fasted state</t>
  </si>
  <si>
    <t>Pathology analysis information</t>
  </si>
  <si>
    <r>
      <t xml:space="preserve">Interpretation of the results: The "reference range" given in pathology tests is a statistical average of people who get blood tests at that lab. As healthy people generally don't get blood tests, the reference range is really just an average of previous test results </t>
    </r>
    <r>
      <rPr>
        <b/>
        <sz val="11"/>
        <color indexed="8"/>
        <rFont val="Calibri"/>
        <family val="2"/>
      </rPr>
      <t>of many sick people</t>
    </r>
    <r>
      <rPr>
        <sz val="11"/>
        <color theme="1"/>
        <rFont val="Calibri"/>
        <family val="2"/>
        <scheme val="minor"/>
      </rPr>
      <t xml:space="preserve">. The reference range used by doctors is generally </t>
    </r>
    <r>
      <rPr>
        <b/>
        <sz val="11"/>
        <color indexed="8"/>
        <rFont val="Calibri"/>
        <family val="2"/>
      </rPr>
      <t>not</t>
    </r>
    <r>
      <rPr>
        <sz val="11"/>
        <color theme="1"/>
        <rFont val="Calibri"/>
        <family val="2"/>
        <scheme val="minor"/>
      </rPr>
      <t xml:space="preserve"> a healthy range. The optimum ranges used in this report are based on research and pathology texts for the best range for healthy people. This analysis report looks at a combination of test results for a holistic view of specific risk factors. Further testing may be required to investigate issues to find the causes of some abnormal results. </t>
    </r>
  </si>
  <si>
    <t>Testing may be recommended to be repeated, say every 1-3-6 months, depending on the test, to check for progress, and to adjust treatment plans as needed.</t>
  </si>
  <si>
    <t>Please note that this analysis report is NOT attempting to diagnose conditions, but to highlight nutritional deficiencies or excesses, or poor organ function which may or may not have previously been known.</t>
  </si>
  <si>
    <t>Results interpretation</t>
  </si>
  <si>
    <t>If your result is within the optimum range, it is coloured green. Hence green results are GOOD!</t>
  </si>
  <si>
    <t>If your result is outside of the optimum range, it is coloured red. Red results are not ideal.</t>
  </si>
  <si>
    <t xml:space="preserve">If your result is particularly significant, severe or abnormal, it has been highlighted in yellow too. </t>
  </si>
  <si>
    <t>Test</t>
  </si>
  <si>
    <t>Optimum Range</t>
  </si>
  <si>
    <t>Your Results</t>
  </si>
  <si>
    <t>Reference range</t>
  </si>
  <si>
    <t>Unit of measure</t>
  </si>
  <si>
    <t>Test information and meanings</t>
  </si>
  <si>
    <t>Min</t>
  </si>
  <si>
    <t>Max</t>
  </si>
  <si>
    <t>FBC/FBE/CBC  - RED CELLS</t>
  </si>
  <si>
    <t>RCC (male)</t>
  </si>
  <si>
    <t>3.6-5.2</t>
  </si>
  <si>
    <t>x10^12/L</t>
  </si>
  <si>
    <t>Red Blood Cell count. Low levels suggest one of more nutrient deficiencies needed to make them, or blood loss or low thyroid function. Low level is  associated with low energy/fatigue. High levels can be from dehydration if only a minor high, testosterone injections, or a Thalassaemia genetic condition especially if of Greek or Italian descent if consistently higher.</t>
  </si>
  <si>
    <t>RCC (female)</t>
  </si>
  <si>
    <t>HAEMOGLOBIN (male)</t>
  </si>
  <si>
    <t>115-175</t>
  </si>
  <si>
    <t>g/L</t>
  </si>
  <si>
    <r>
      <t>Reflects true available iron by measuring the amount of haemoglobin (a </t>
    </r>
    <r>
      <rPr>
        <sz val="8"/>
        <rFont val="Calibri"/>
        <family val="2"/>
      </rPr>
      <t>protein</t>
    </r>
    <r>
      <rPr>
        <sz val="8"/>
        <color indexed="8"/>
        <rFont val="Calibri"/>
        <family val="2"/>
      </rPr>
      <t> in red blood cells) in your blood. If your haemoglobin levels are low, you have </t>
    </r>
    <r>
      <rPr>
        <sz val="8"/>
        <rFont val="Calibri"/>
        <family val="2"/>
      </rPr>
      <t>anaemia</t>
    </r>
    <r>
      <rPr>
        <sz val="8"/>
        <color indexed="8"/>
        <rFont val="Calibri"/>
        <family val="2"/>
      </rPr>
      <t>, a condition in which your body is not getting enough oxygen to the cells, causing muscle pain, fatigue &amp; weakness. High levels indicate heart or lung disease, dehydration, emphysema, polycythaemia vera, some cancers, living in high altitudes, smoking or COPD, testosterone injections, or other causes.</t>
    </r>
  </si>
  <si>
    <t>HAEMOGLOBIN (female)</t>
  </si>
  <si>
    <t>HAEMATOCRIT (male)</t>
  </si>
  <si>
    <t>0.33-0.46</t>
  </si>
  <si>
    <r>
      <t xml:space="preserve">The proportion of blood that is made up of red blood cells, and depends on the size of the red blood cells. </t>
    </r>
    <r>
      <rPr>
        <sz val="8"/>
        <rFont val="Calibri"/>
        <family val="2"/>
      </rPr>
      <t>Low l</t>
    </r>
    <r>
      <rPr>
        <sz val="8"/>
        <color indexed="8"/>
        <rFont val="Calibri"/>
        <family val="2"/>
      </rPr>
      <t>evels can be due to </t>
    </r>
    <r>
      <rPr>
        <sz val="8"/>
        <rFont val="Calibri"/>
        <family val="2"/>
      </rPr>
      <t>anaemia</t>
    </r>
    <r>
      <rPr>
        <sz val="8"/>
        <color indexed="8"/>
        <rFont val="Calibri"/>
        <family val="2"/>
      </rPr>
      <t xml:space="preserve">, blood loss, decreased production of red blood cells or increased  destruction of red blood cells. </t>
    </r>
    <r>
      <rPr>
        <sz val="8"/>
        <rFont val="Calibri"/>
        <family val="2"/>
      </rPr>
      <t>Pregnancy</t>
    </r>
    <r>
      <rPr>
        <sz val="8"/>
        <color indexed="8"/>
        <rFont val="Calibri"/>
        <family val="2"/>
      </rPr>
      <t> may cause decreased levels due to extra fluid in the blood. High levels when the number of red blood cells increases or when the blood volume is reduced, as in dehydration, polycythaemia or testosterone injections.</t>
    </r>
  </si>
  <si>
    <t>HAEMATOCRIT (female)</t>
  </si>
  <si>
    <t>MCV</t>
  </si>
  <si>
    <t>80-98</t>
  </si>
  <si>
    <t>fL</t>
  </si>
  <si>
    <t xml:space="preserve">Mean corpuscular volume (MCV) is a measurement of the average volume of RBCs. Low levels indicate smaller than normal (microcytic) as is seen in iron deficiency anaemia, blood loss, vitamin B6 deficiency or thalassaemia (if iron deficiency is ruled out). High levels indicate larger than normal (macrocytic) red cells, for example in anaemia caused by vitamin B12 or folate deficiency, liver disease, alcohol or drugs/medications. </t>
  </si>
  <si>
    <t>MCH</t>
  </si>
  <si>
    <t>27-35</t>
  </si>
  <si>
    <t>pg</t>
  </si>
  <si>
    <t xml:space="preserve">Mean Cell Haemoglobin (MCH) is the average amount of haemoblobin in the red blood cells. Low levels indicate low haemoglobin, which can be a result of Thalassaemia minor (genetic blood disorder), especially alpha thal minor that results in smaller RBC with less haemoglobin. High MCH can indicate macrocytic anaemia (low B12/folate), liver conditions, overactive thyroid, alcohol, high oestrogen levels, complications from infections, or other causes. High MCH tends to be associated with and related to high MCV. </t>
  </si>
  <si>
    <t>MCHC</t>
  </si>
  <si>
    <t>320-360</t>
  </si>
  <si>
    <t>Mean Corpuscular Haemoglobin Concentration (MCHC), or the average amount of haemoglobin in a given volume of blood. This is a calculated result based on Haemoglobin and Haemoatocrit results. Low results indicate hypochromic red cells which suggests iron deficiency anaemia or Thalassaemia. Red cells cannot be hyperchromic, therefore no hyperchromic anaemias or symptoms.</t>
  </si>
  <si>
    <t>RDW</t>
  </si>
  <si>
    <t>11-16</t>
  </si>
  <si>
    <t>%</t>
  </si>
  <si>
    <t xml:space="preserve">Red blood cell Distribution Width (RDW) measures the  variation in volume and size of the red blood cells. </t>
  </si>
  <si>
    <t>Haemolysis Index</t>
  </si>
  <si>
    <t>&lt;40</t>
  </si>
  <si>
    <t>How quickly red blood cells are destroyed in the blood sample, indicating a bad sample taken. Damaged red blood cells during sample collection will cause high ALP, reduced RCC and Hct, or higher potassium, ammonia, magnesium, phosphorus, AST, ALT, LD/LDH. Haemolysed blood samples should be redone.</t>
  </si>
  <si>
    <t>MCV/RCC (Mentzer Index for Thalassaemia risk) (Male)</t>
  </si>
  <si>
    <t>&lt;13</t>
  </si>
  <si>
    <t xml:space="preserve">The Mentzer Index is a calculation of the MCV result divided by the RCC, as a possible marker of identifying a Thalassaemia condition from iron deficiency anaemia, and more specifically  only Beta Thalassaemia if the result is less than 13. If the result is above 13 this can possibly confirm iron deficiency anaemia. Use other results to confirm either condition. </t>
  </si>
  <si>
    <t>MCV/RCC (Mentzer Index for Thalassaemia risk) (Female)</t>
  </si>
  <si>
    <t>FBC/FBE/CBC - WHITE CELLS</t>
  </si>
  <si>
    <t>Unit</t>
  </si>
  <si>
    <t>WCC</t>
  </si>
  <si>
    <t>4.0-11.0</t>
  </si>
  <si>
    <t>x10^9/L</t>
  </si>
  <si>
    <r>
      <t xml:space="preserve">The white blood cell (WBC) count indicates the number of white blood cells in a given amount of blood. </t>
    </r>
    <r>
      <rPr>
        <sz val="8"/>
        <color indexed="8"/>
        <rFont val="Calibri"/>
        <family val="2"/>
      </rPr>
      <t>Raised levels are an indicator that a fight or immune response is occurring. Low levels (Leukopenia) are indicative of chronic inflammation or chronic infection, depressed immune system, bone marrow conditions, or nutrient deficiencies needed to make WBC (zinc, protein, B12 and folate). High levels indicate an active or acute infection or inflammation.</t>
    </r>
  </si>
  <si>
    <t>Neutrophils (%)</t>
  </si>
  <si>
    <t>A type of immune system WBC. Low levels are indicative of severe or chronic bacterial infections, or medication side effects, or autoimmune conditions, or low zinc. High levels can be a short-term response to an infection (most likely bacterial) or trauma, or in chronic cases due to infections, obesity or inflammatory conditions, or a normal presentation in pregnancy due to blood plasma expansion.</t>
  </si>
  <si>
    <t>Lymphocytes (%)</t>
  </si>
  <si>
    <t>1.1-4.0</t>
  </si>
  <si>
    <t>There are 3 types of lymphocytes, called T-cells, B-cells &amp; Natural Killer cells. T-cells develop in the thymus gland, and B-cells mature in the bone marrow. Both are important to immune function because they recognize antigens &amp; bind to antigens. Natural killer cells have the ability to kill virus-infected cells or cancer cells. Low lymphocytes (Lymphocytopenia) can occur from chronic infections, autoimmune conditions, cancers, or cancer treatments, or nutrient deficiencies (zinc, protein, B12, folate, vitamin D). High levels (Lymphocytosis)  can occur from am imbalance in other WBC, acute infections, or cancers.</t>
  </si>
  <si>
    <t>Monocytes (%)</t>
  </si>
  <si>
    <t>0.2-1.0</t>
  </si>
  <si>
    <t>Monocytes are a type of white blood cells that fight bacteria, viruses and fungi. They are the biggest in the immune system. Formed in the bone marrow, and released in infections. Low monocytes (Monocytopenia) can result from imbalance in other WBC types, infections, cancer treatments, bone marrow disorders, inflammation, nutrient deficiencies or other causes. High if current 'fight', bacterial infection or chronic inflammation or autoimmune conditions.</t>
  </si>
  <si>
    <t>Eosinophils (%)</t>
  </si>
  <si>
    <t>0.04-.40</t>
  </si>
  <si>
    <t>Eosinophils are a type of white blood cell associated with allergies, atopic conditions and/or intestinal parasites. Hence when elevated is indicating an allergic reaction,in response to parasites or toxic agents. 2-6% indicative of autoimmune disease. Higher levels (12-20%) can indicate cancers.</t>
  </si>
  <si>
    <t>Basophils (%)</t>
  </si>
  <si>
    <t>&lt;.21</t>
  </si>
  <si>
    <t>Basophils are a particular type of immune cell known as a granulocyte, and are part of the innate or cell-mediated immune system. These are mostly found in the skin and mucosa tissues and typically respond to allergies. Low levels (Basopenia) can indicate allergies, nutrient deficiencies (zinc, B12, folate and protein), infections, acute inflammation or infections or overactive thyroid. High levels (Basophilia) can occur with chronic inflammation,underactive thyroid, or bone marrow disorders producing more basophils, myeloproliferative conditions, and autoimmune conditions. Basophils can release histamine, to cause allergy symptoms.</t>
  </si>
  <si>
    <t>Platelets</t>
  </si>
  <si>
    <t>150-450</t>
  </si>
  <si>
    <t xml:space="preserve">Can be low in chronic or post-viral infections, autoimmune conditions, medications and malignancies, or nutrient deficiencies in zinc, protein, vitamin B12 and/or folate. High levels from acute infections and/or inflammatory conditions, or myeloproliferative conditions. </t>
  </si>
  <si>
    <t>Neutrophil/ Lymphocyte Ratio</t>
  </si>
  <si>
    <t>Low ratio is likely indicating a viral infection, or neutropenia, autoimmune, medications, or leukaemias. High can indicate a bacterial infection, high chronic stress (and high cortisol levels) worsening disease progression and higher mobidity/mortality risk.</t>
  </si>
  <si>
    <t>INFLAMMATION</t>
  </si>
  <si>
    <t>CRP</t>
  </si>
  <si>
    <t>0-6</t>
  </si>
  <si>
    <t>mg/L</t>
  </si>
  <si>
    <r>
      <t xml:space="preserve">C-reactive protein (CRP) is </t>
    </r>
    <r>
      <rPr>
        <sz val="8"/>
        <color indexed="8"/>
        <rFont val="Calibri"/>
        <family val="2"/>
      </rPr>
      <t xml:space="preserve">the first evidence of </t>
    </r>
    <r>
      <rPr>
        <sz val="8"/>
        <rFont val="Calibri"/>
        <family val="2"/>
      </rPr>
      <t>inflammation</t>
    </r>
    <r>
      <rPr>
        <sz val="8"/>
        <color indexed="8"/>
        <rFont val="Calibri"/>
        <family val="2"/>
      </rPr>
      <t> or an </t>
    </r>
    <r>
      <rPr>
        <sz val="8"/>
        <rFont val="Calibri"/>
        <family val="2"/>
      </rPr>
      <t>infection</t>
    </r>
    <r>
      <rPr>
        <sz val="8"/>
        <color indexed="8"/>
        <rFont val="Calibri"/>
        <family val="2"/>
      </rPr>
      <t>. Concentration increases in the blood within a few hours after the start of infection or inflammatory injury. Inflammation is the response of the tissues to irritation or injury, characterised by pain, swelling, redness &amp; heat. The severity, characteristics, &amp; duration of the inflammation depend on the cause, the particular area of the body affected, &amp; overall health</t>
    </r>
    <r>
      <rPr>
        <sz val="8"/>
        <color indexed="63"/>
        <rFont val="Calibri"/>
        <family val="2"/>
      </rPr>
      <t xml:space="preserve">. </t>
    </r>
    <r>
      <rPr>
        <sz val="8"/>
        <color indexed="8"/>
        <rFont val="Calibri"/>
        <family val="2"/>
      </rPr>
      <t>Level of CRP can increase many hundred-fold in response to inflammation, then drop quickly as soon as the inflammation passes.</t>
    </r>
  </si>
  <si>
    <t>ESR (male)</t>
  </si>
  <si>
    <t>1-30</t>
  </si>
  <si>
    <t>A non-specific marker of chronic inflammation.  ESR increases as short-term illness progresses, and drops as it clears. Can be elevated with menstruation.</t>
  </si>
  <si>
    <t>ESR (female)</t>
  </si>
  <si>
    <t>IRON STUDIES</t>
  </si>
  <si>
    <t>IRON</t>
  </si>
  <si>
    <t>10-33</t>
  </si>
  <si>
    <t>umol/L</t>
  </si>
  <si>
    <t xml:space="preserve">Serum iron levels are quickly changeable due to recent food intake and other factors, and  therefore is not good indication of true iron levels. </t>
  </si>
  <si>
    <t>TIBC</t>
  </si>
  <si>
    <t>45-70</t>
  </si>
  <si>
    <t>This test measures amount of all proteins in the blood available to transport iron, including transferrin, but not  ferritin, which only binds to stored iron. TIBC  tests the amount of iron that can be transported in your blood, and related to transferrin protein result. Low results can be from Thalassaemia, haemochromatosis, inflammation, anaemia of chronic disease, liver or kidney conditions, haemolysis or malnutrition. High result can indicate iron deficiency, OCP use, and fluoride.</t>
  </si>
  <si>
    <t>TRANSFERRIN</t>
  </si>
  <si>
    <t>1.9-3.1</t>
  </si>
  <si>
    <t>Transferrin transports iron ions in the blood. Transferrin is a negative acute phase reactant, with reduced levels being due to increased inflammation, or from excess alcohol, or nephrotic syndrome. High levels can indicate iron deficiency, hypothyroid, B12 deficiency, acute liver disease, pregnancy or OCP use.</t>
  </si>
  <si>
    <t>32-48</t>
  </si>
  <si>
    <t>TRANSFERRIN SATURATION</t>
  </si>
  <si>
    <t>male: 20-50%    female: 15-50%</t>
  </si>
  <si>
    <t>This result is a calculation dependent on serum iron and transferrin, not an actual measurement. 70% of iron is stored in RBC haemoglobin, the rest found as ferritin and haemosiderin. Iron is bound to transferrin proteins. Low levels of transferrin saturation indicate iron deficiency anaemia, acute infection or inflammation (with iron being redistributed to ferritin). High levels indicate haemolytic or other anaemias, or iron overload or poisoning, or increased absorption (as in haemochromatosis). High TS but low Ferritin may either be an iron overload, or a functional iron deficiency. Chronic illness can see a low serum iron, decreased TIBC and normal TS.</t>
  </si>
  <si>
    <t>FERRITIN  (male)</t>
  </si>
  <si>
    <t>20-290</t>
  </si>
  <si>
    <t>ug/L</t>
  </si>
  <si>
    <r>
      <t xml:space="preserve">Ferritin </t>
    </r>
    <r>
      <rPr>
        <sz val="8"/>
        <color indexed="8"/>
        <rFont val="Calibri"/>
        <family val="2"/>
      </rPr>
      <t>is the best indicator of iron status, being the iron storage protein.  Low results can be from low protein intake, low stomach acid, poor protein metabolism, low thyroid function, or blood loss. Ferritin levels may rise in acute phase reactions such as infections, inflammation, oxidative stress, cancer etc to give a false optimal or a high result. Low levels can also be related to low iron or zinc or protein intake and metabolism, regular alcohol consumption, obesity, diabetes, or liver disease.</t>
    </r>
  </si>
  <si>
    <t>FERRITIN (female)</t>
  </si>
  <si>
    <t>VITAMIN B12 and FOLATE</t>
  </si>
  <si>
    <t>FOLATE (red cells)</t>
  </si>
  <si>
    <t>&gt;450</t>
  </si>
  <si>
    <r>
      <t>Measures the concentration of folate in the serum. The amount inside the red blood cell will normally be a higher concentration inside the cell than in the serum&amp; reflect levels over a longer period. Vitamin B12 &amp; folate are part of the B complex. Folate is found in leafy green vegetables, citrus fruits, dry beans &amp;peas, liver &amp; yeast. Both B12 &amp; folate are necessary for normal red cell formation, tissue &amp; cellular repair &amp; </t>
    </r>
    <r>
      <rPr>
        <sz val="8"/>
        <rFont val="Calibri"/>
        <family val="2"/>
      </rPr>
      <t>DNA</t>
    </r>
    <r>
      <rPr>
        <sz val="8"/>
        <color indexed="8"/>
        <rFont val="Calibri"/>
        <family val="2"/>
      </rPr>
      <t> synthesis. A deficiency in either vitamin B12 or folate can lead to a form of </t>
    </r>
    <r>
      <rPr>
        <sz val="8"/>
        <rFont val="Calibri"/>
        <family val="2"/>
      </rPr>
      <t>anaemia</t>
    </r>
    <r>
      <rPr>
        <sz val="8"/>
        <color indexed="8"/>
        <rFont val="Calibri"/>
        <family val="2"/>
      </rPr>
      <t> characterised by the production of fewer, but larger, red cells (macrocytic anaemia). A deficiency in folate can cause </t>
    </r>
    <r>
      <rPr>
        <sz val="8"/>
        <rFont val="Calibri"/>
        <family val="2"/>
      </rPr>
      <t>neural tube defects</t>
    </r>
    <r>
      <rPr>
        <sz val="8"/>
        <color indexed="8"/>
        <rFont val="Calibri"/>
        <family val="2"/>
      </rPr>
      <t> such as spina bifida in a growing foetus. Low is indicative of deficiency, coeliac, crohns or thyroid disease.  High found in small bowel disease, vegetarian diet or B12 deficiency</t>
    </r>
  </si>
  <si>
    <t>FOLATE (serum)</t>
  </si>
  <si>
    <t>8.4-55.0</t>
  </si>
  <si>
    <t>nmol/L</t>
  </si>
  <si>
    <r>
      <t>Measures the concentration of folate in the serum. The amount inside the red blood cell will normally be a higher concentration inside the cell than in the serum&amp; reflect levels over a longer period. Vitamin B12 &amp; folate are part of the B complex. Folate is found in leafy green vegetables, citrus fruits, dry beans &amp;peas, liver &amp; yeast. Both B12 &amp; folate are necessary for normal red cell formation, tissue &amp; cellular repair &amp; </t>
    </r>
    <r>
      <rPr>
        <sz val="8"/>
        <rFont val="Calibri"/>
        <family val="2"/>
      </rPr>
      <t>DNA</t>
    </r>
    <r>
      <rPr>
        <sz val="8"/>
        <color indexed="8"/>
        <rFont val="Calibri"/>
        <family val="2"/>
      </rPr>
      <t> synthesis. A deficiency in either vitamin B12 or folate can lead to a form of </t>
    </r>
    <r>
      <rPr>
        <sz val="8"/>
        <rFont val="Calibri"/>
        <family val="2"/>
      </rPr>
      <t>anaemia</t>
    </r>
    <r>
      <rPr>
        <sz val="8"/>
        <color indexed="8"/>
        <rFont val="Calibri"/>
        <family val="2"/>
      </rPr>
      <t> characterised by the production of fewer, but larger, red cells (macrocytic anaemia). A deficiency in folate can cause </t>
    </r>
    <r>
      <rPr>
        <sz val="8"/>
        <rFont val="Calibri"/>
        <family val="2"/>
      </rPr>
      <t>neural tube defects</t>
    </r>
    <r>
      <rPr>
        <sz val="8"/>
        <color indexed="8"/>
        <rFont val="Calibri"/>
        <family val="2"/>
      </rPr>
      <t> such as spina bifida in a growing foetus. Low is indicative of deficiency, coeliac, crohns or thyroid disease.  High found in small bowel disease, vegetarian diet or B12 deficiency, or MTHFR defects.</t>
    </r>
  </si>
  <si>
    <t>Vitamin B12 (active)</t>
  </si>
  <si>
    <t>&gt;40</t>
  </si>
  <si>
    <t>pmol/L</t>
  </si>
  <si>
    <t>A deficiency in vitamin B12 can result in neuropathy- nerve damage that can cause tingling &amp; numbness in the patient's hands &amp; feet. Needed for cell formation &amp; cellular replication, DNA synthesis, nerve function, and metabolism of fats and proteins.  If low, symptoms of soreness of tongue, diarrhoea, depression, lethargy, shortness of breath, poor concentration &amp; memory. B12 is found in animal products such as red meat, fish, poultry, milk and eggs.  Increased levels may be from liver disease, acohol, kidney disease, autoimmune or infections, or very rarely from  leukaemia, polycythaemia vera, liver disease or other chronic conditions.</t>
  </si>
  <si>
    <t>Vitamin B12 (serum)</t>
  </si>
  <si>
    <t>162-811</t>
  </si>
  <si>
    <t>CHOLESTEROL &amp; LIPID PANEL</t>
  </si>
  <si>
    <t>TOTAL CHOLESTEROL</t>
  </si>
  <si>
    <t>Below 4.0</t>
  </si>
  <si>
    <t>mmol/L</t>
  </si>
  <si>
    <r>
      <t xml:space="preserve">Cholesterol is essential for life &amp; forms the membranes for cells in all organs &amp; tissues is needed for many </t>
    </r>
    <r>
      <rPr>
        <sz val="8"/>
        <rFont val="Calibri"/>
        <family val="2"/>
      </rPr>
      <t>hormones</t>
    </r>
    <r>
      <rPr>
        <sz val="8"/>
        <color indexed="8"/>
        <rFont val="Calibri"/>
        <family val="2"/>
      </rPr>
      <t xml:space="preserve"> essential for development, growth &amp; reproduction, &amp; forms </t>
    </r>
    <r>
      <rPr>
        <sz val="8"/>
        <rFont val="Calibri"/>
        <family val="2"/>
      </rPr>
      <t>bile</t>
    </r>
    <r>
      <rPr>
        <sz val="8"/>
        <color indexed="8"/>
        <rFont val="Calibri"/>
        <family val="2"/>
      </rPr>
      <t xml:space="preserve"> acids that are needed to absorb nutrients from food. Total Cholesterol comprises various lipoproteins such as HDL, which takes excess cholesterol away for disposal, LDL which takes cholsterol TO cells so they can use it , and other subtypes of lipoproteins. Only small amount of cholesterol comes from diet, and most is made in your liver. Required to maintain artery flexibility.  Low levels are indicative of increased risk of degenerative diseases as fewer antioxidants available for scavenging free radicals.  Cholesterol is needed to remove fat soluble toxins from the brain.  Levels below 4.5 cannot manufacture any hormones. </t>
    </r>
  </si>
  <si>
    <t>TRIGLYCERIDES</t>
  </si>
  <si>
    <t>Below 2.0</t>
  </si>
  <si>
    <t>Triglycerides are the body's storage form of fat &amp; indicates fats absorbed from the gut &amp; fat stores.  Most triglycerides are found in adipose (fat) tissue. Some triglycerides circulate in the blood to provide fuel for muscles. Extra triglycerides are found in the blood after eating a meal — when fat is being sent from the gut to storage. Ideally, the test for triglycerides should be done when you are fasting &amp; no extra triglycerides from a recent meal are present. Very high in pancreatitis.  High in under active thyroid, diabetes, kidney or pancreatic problems &amp; seen in the use of OCP.  If high when fasting, this indicates insulin resistance. Low in malabsorption, overactive thyroid &amp; liver disease</t>
  </si>
  <si>
    <t>HDL</t>
  </si>
  <si>
    <t>Above 0.9</t>
  </si>
  <si>
    <r>
      <t>HDL is a type of </t>
    </r>
    <r>
      <rPr>
        <sz val="8"/>
        <rFont val="Calibri"/>
        <family val="2"/>
      </rPr>
      <t>lipoprotein</t>
    </r>
    <r>
      <rPr>
        <sz val="8"/>
        <color indexed="8"/>
        <rFont val="Calibri"/>
        <family val="2"/>
      </rPr>
      <t> that carries </t>
    </r>
    <r>
      <rPr>
        <sz val="8"/>
        <rFont val="Calibri"/>
        <family val="2"/>
      </rPr>
      <t>cholesterol</t>
    </r>
    <r>
      <rPr>
        <sz val="8"/>
        <color indexed="8"/>
        <rFont val="Calibri"/>
        <family val="2"/>
      </rPr>
      <t> in the blood. HDL test measures the amount of </t>
    </r>
    <r>
      <rPr>
        <sz val="8"/>
        <rFont val="Calibri"/>
        <family val="2"/>
      </rPr>
      <t>cholesterol</t>
    </r>
    <r>
      <rPr>
        <sz val="8"/>
        <color indexed="8"/>
        <rFont val="Calibri"/>
        <family val="2"/>
      </rPr>
      <t> carried by HDL (high density lipoprotein) particles. HDL particles remove excess cholesterol from the body. Hence, having a high level of cholesterol carried by HDL particles is good. Has antioxidant capacity for scavenging free radicals.  HDL needed to remove fat soluble toxins from the brain.</t>
    </r>
  </si>
  <si>
    <t>LDL</t>
  </si>
  <si>
    <r>
      <t>LDL is a type of </t>
    </r>
    <r>
      <rPr>
        <sz val="8"/>
        <rFont val="Calibri"/>
        <family val="2"/>
      </rPr>
      <t>lipoprotein</t>
    </r>
    <r>
      <rPr>
        <sz val="8"/>
        <color indexed="8"/>
        <rFont val="Calibri"/>
        <family val="2"/>
      </rPr>
      <t> that carries </t>
    </r>
    <r>
      <rPr>
        <sz val="8"/>
        <rFont val="Calibri"/>
        <family val="2"/>
      </rPr>
      <t>cholesterol</t>
    </r>
    <r>
      <rPr>
        <sz val="8"/>
        <color indexed="8"/>
        <rFont val="Calibri"/>
        <family val="2"/>
      </rPr>
      <t> in the blood. LDL is considered undesirable because it increases risk of atherosclerosis &amp;</t>
    </r>
    <r>
      <rPr>
        <sz val="8"/>
        <rFont val="Calibri"/>
        <family val="2"/>
      </rPr>
      <t>heart disease</t>
    </r>
    <r>
      <rPr>
        <sz val="8"/>
        <color indexed="8"/>
        <rFont val="Calibri"/>
        <family val="2"/>
      </rPr>
      <t>. LDL is termed 'bad' cholesterol, but this isn't entirely true as LDL is just carrying cholesterol TO cells so they can use it! The LDL result is a CALCULATED or estimated result, and not a true amount which the Total Cholesterol or HDL are. A high result is Indicative of high processed carbohydrates in the diet, which causes glycation and oxidation of the LDL.  Increasing healthy fats will reduce LDL! Fasting (such as prior to blood tests) can increase LDL!</t>
    </r>
  </si>
  <si>
    <t>Triglyceride : HDL ratio. &lt;0.8 (good)                  &lt;1.8 (average)            &gt;1.8 (bad)</t>
  </si>
  <si>
    <t>Should be done after fasting. This is a better marker of heart health than Total Cholesterol!</t>
  </si>
  <si>
    <t>E/LFT (Biochemistry)</t>
  </si>
  <si>
    <t>SODIUM</t>
  </si>
  <si>
    <t>137-147</t>
  </si>
  <si>
    <t>Sodium helps regulate water balance into and out of the body and cells. Low levels due to stress, adrenal insufficiency or kidney health. High levels from too much table salt, or high water intake, or fluid loss from sweating, vomiting or diarrhoea, or medications (corticosteroids).</t>
  </si>
  <si>
    <t>POTASSIUM</t>
  </si>
  <si>
    <t>3.5-5.0</t>
  </si>
  <si>
    <t>Potassium is needed for heart rhythm and contraction. Potassium removes fluid wastes from the cells &amp; the body including buffering uric acid, reduces blood pressure, for muscle energy and nerves and for making stomach acid . Low symptoms are floppy muscles with poor coordination &amp; exhaustion, high urate levels and gout, high blood pressure. Low levels from malnutrition, severe vomiting or diarrhoea or dehydration. High levels from cellular or tissue damage, severe dehydration, medications, adrenal insufficiency (low cortisol) or acidosis.</t>
  </si>
  <si>
    <t>CHLORIDE</t>
  </si>
  <si>
    <t>96-109</t>
  </si>
  <si>
    <t xml:space="preserve">Needed to maintain proper fluid balance. Often mirrors the movement and levels of sodium. Low levels are found in cystic fibrosis, eating disorders or malnutrition. High levels from severe dehydration, kidney failure or dialysis. </t>
  </si>
  <si>
    <t>BICARBONATE</t>
  </si>
  <si>
    <t>25-33</t>
  </si>
  <si>
    <t>As part of an electrolyte panel to identify or monitor an electrolyte imbalance or acid-base (pH) imbalance. The main job of bicarbonate, which is excreted &amp; reabsorbed by the kidneys, is to help maintain a stable pH level &amp; to help maintain electrical neutrality. Low levels indicate metabolic acidosis, diabetic ketoacidosis, respiratory alkalosis, Addison's or kidney disease. High levels indicate severe vomiting or diarrhoea, COPD, Cushing's or Conn Syndrome, or metabolic alkalosis. Unless this test is done in a fasted state, the result is useless.</t>
  </si>
  <si>
    <t>MAGNESIUM</t>
  </si>
  <si>
    <t>0.7-1.1</t>
  </si>
  <si>
    <t xml:space="preserve">Needed for muscle contraction, heart rhythm and nerve function. Serum magnesium does not reflect tissue magnesium, and not an accurate test. </t>
  </si>
  <si>
    <t>ANION GAP</t>
  </si>
  <si>
    <t>4-17</t>
  </si>
  <si>
    <t xml:space="preserve">The anion gap is an indicator of overall inflammation, and is actually a calculated value: sodium + potassium -  chloride + bicarbonate and other minerals. An abnormal anion gap can suggest metabolic abnormalities, such as starvation or diabetes, or the presence of a toxic substance  such as alcohol. High number indicates acidity, while low number means alkalinity. To be accurate, test must have been done after a 8-10 hour fast. A high anion gap can affect insulin, cortisol and TSH by raising them, while lowering free cholesterol. </t>
  </si>
  <si>
    <t>UREA</t>
  </si>
  <si>
    <t>2.0-7.0</t>
  </si>
  <si>
    <t>Urea is produced when protein is broken down by the body. Healthy kidneys eliminate more than 90% of the urea the body produces, so blood levels indicate how well your kidneys are working. High results from a high protein diet, kidney disease or dehydration, bleeding in the gastrointestinal tract, aging, severe infections, tissue damage, major surgery, or starvation.</t>
  </si>
  <si>
    <t>CREATININE</t>
  </si>
  <si>
    <t>40-110</t>
  </si>
  <si>
    <t>Creatinine is produced in your muscles when muscle breaks down. Creatinine is used in body cells to produce the energy needed to contract muscles &amp; produces creatinine at a fairly constant rate. Almost all creatinine is excreted by the kidneys, so blood levels are a good measure of health of your kidneys. A high result can cause a false high eGFR result.</t>
  </si>
  <si>
    <t>URIC ACID (Urate)</t>
  </si>
  <si>
    <t>0.14-0.35</t>
  </si>
  <si>
    <r>
      <t xml:space="preserve">There is a belief that uric acid is produced by the breakdown of purines in some foods. If too much is produced or not enough is excreted, it accumulates especially in the joints and can cause gout. Most uric acid is removed by the kidneys; the remainder excreted in the faeces. Uric acid is a very potent antioxidant and free radical scavenger. </t>
    </r>
    <r>
      <rPr>
        <sz val="8"/>
        <color indexed="8"/>
        <rFont val="Calibri"/>
        <family val="2"/>
      </rPr>
      <t>High indicates poor kidney function, stress, alcohol, medications, some cancers, hypothyroidism, and poor antioxidant intake. Low levels can be normal or indicate good kidney function or low molybdenum levels (and sulphur intolerance).</t>
    </r>
  </si>
  <si>
    <t>eGFR</t>
  </si>
  <si>
    <t>&gt;59</t>
  </si>
  <si>
    <t>mL/min</t>
  </si>
  <si>
    <t>An estimate of the Glomerular Filtration Rate, measuring the amount of fluid the kidneys filter and excrete. Hence this is a test of kidney function, and the higher the % the better.</t>
  </si>
  <si>
    <t>GLUCOSE</t>
  </si>
  <si>
    <t>3.0-7.7</t>
  </si>
  <si>
    <r>
      <t>Glucose is the main source of energy &amp; carbohydrates consumed are broken down into glucose, absorbed by the small intestine &amp; circulated throughout the body. Use of glucose depends on insulin, a hormone produced by the pancreas. Insulin acts to control the transport of glucose into the cells to be used for energy. It also directs the liver to store excess glucose as glycogen (for short term energy storage) or as fats, which are a longer term energy store. We cannot live without a balance of glucose &amp; insulin. BGL’s rise after a meal &amp; insulin is released to lower them. If the glucose/insulin system is working properly the amount of glucose in the blood remains fairly stable. Long-term high blood glucose levels can cause progressive damage to body organs such as the kidneys, eyes, blood vessels, heart and nerves</t>
    </r>
    <r>
      <rPr>
        <sz val="10.5"/>
        <color indexed="63"/>
        <rFont val="Arial"/>
        <family val="2"/>
      </rPr>
      <t xml:space="preserve">. </t>
    </r>
    <r>
      <rPr>
        <sz val="8"/>
        <color indexed="8"/>
        <rFont val="Calibri"/>
        <family val="2"/>
      </rPr>
      <t>Low levels are indicative of hypoglycaemia, missed meals or poor carbohydrate utilization &amp; protein ratio. Long-term hypoglycaemia can lead to brain and nerve damage. High indicates poor diet or insulin resistance. B complex, herbs  &amp; diet modification are needed.</t>
    </r>
  </si>
  <si>
    <t>BILIRUBIN</t>
  </si>
  <si>
    <t>&lt;25</t>
  </si>
  <si>
    <r>
      <t xml:space="preserve">Bilirubin is a metabolic byproduct of </t>
    </r>
    <r>
      <rPr>
        <sz val="8"/>
        <color indexed="8"/>
        <rFont val="Calibri"/>
        <family val="2"/>
      </rPr>
      <t xml:space="preserve"> haemoglobin breakdown from damaged or old red blood cells. High bilirubin levels can cause </t>
    </r>
    <r>
      <rPr>
        <sz val="8"/>
        <rFont val="Calibri"/>
        <family val="2"/>
      </rPr>
      <t>jaundice (yellowing skin and/or eyes)</t>
    </r>
    <r>
      <rPr>
        <sz val="8"/>
        <color indexed="8"/>
        <rFont val="Calibri"/>
        <family val="2"/>
      </rPr>
      <t>. High levels can indicate use of antibiotics, codeine, many medications, gallstones and bile duct blockages, prolonged fasting, haemolytic anaemia, pernicious anaemia, Gilbert syndrome, allergies (high histamine), genetic factors (COMT or PEMT), alcohol. This can cause mental health symptoms and mood issues, predisposition to gall stones, dysbiosis and gut issues, medication intolerances, oestrogen dominance symptoms, impaired dopamine from high glutamate levels, leaky gut and leaky brain. Low in anaemia, vitamin C ()false negative) , high caffeine, salicylates.</t>
    </r>
  </si>
  <si>
    <t>ALP</t>
  </si>
  <si>
    <t>U/L</t>
  </si>
  <si>
    <t>Used as a marker for liver and bone disorders. Elevated in obstructed liver/bile conditions, cirrhosis, bone growth (common in children and adolescents), tumours, RA, fluoride, vit B3, various medications, or a recent meal. Low levels can result from hypothyroid, malnutrition, perncious anaemia, scurvy, coeliac disease, excess vitamin Bs, and low zinc.</t>
  </si>
  <si>
    <t>ALT</t>
  </si>
  <si>
    <t>0-45</t>
  </si>
  <si>
    <r>
      <t>ALT is an </t>
    </r>
    <r>
      <rPr>
        <sz val="8"/>
        <rFont val="Calibri"/>
        <family val="2"/>
      </rPr>
      <t>enzyme</t>
    </r>
    <r>
      <rPr>
        <sz val="8"/>
        <color indexed="8"/>
        <rFont val="Calibri"/>
        <family val="2"/>
      </rPr>
      <t> found in the liver, smaller amounts also found in the kidneys, heart &amp; muscles. Under normal conditions, ALT levels in the blood are low. When the liver is damaged, ALT is released into the blood stream before more obvious symptoms of liver damage, such as </t>
    </r>
    <r>
      <rPr>
        <sz val="8"/>
        <rFont val="Calibri"/>
        <family val="2"/>
      </rPr>
      <t>jaundice</t>
    </r>
    <r>
      <rPr>
        <sz val="8"/>
        <color indexed="8"/>
        <rFont val="Calibri"/>
        <family val="2"/>
      </rPr>
      <t xml:space="preserve"> or nausea. </t>
    </r>
    <r>
      <rPr>
        <sz val="8"/>
        <color indexed="63"/>
        <rFont val="Calibri"/>
        <family val="2"/>
      </rPr>
      <t>M</t>
    </r>
    <r>
      <rPr>
        <sz val="8"/>
        <color indexed="8"/>
        <rFont val="Calibri"/>
        <family val="2"/>
      </rPr>
      <t>ajor causes of </t>
    </r>
    <r>
      <rPr>
        <sz val="8"/>
        <rFont val="Calibri"/>
        <family val="2"/>
      </rPr>
      <t>liver disease</t>
    </r>
    <r>
      <rPr>
        <sz val="8"/>
        <color indexed="8"/>
        <rFont val="Calibri"/>
        <family val="2"/>
      </rPr>
      <t> are infection by </t>
    </r>
    <r>
      <rPr>
        <sz val="8"/>
        <rFont val="Calibri"/>
        <family val="2"/>
      </rPr>
      <t>viruses</t>
    </r>
    <r>
      <rPr>
        <sz val="8"/>
        <color indexed="8"/>
        <rFont val="Calibri"/>
        <family val="2"/>
      </rPr>
      <t> that target the liver or drinking too much alcohol.  Some medicines &amp; some inherited diseases can also damage the liver. CBS defects can raise ALT levels due to low antioxidants or reduced detoxing. Isolated elevated ALT can be linked to Coeliac Disease.</t>
    </r>
  </si>
  <si>
    <t>AST</t>
  </si>
  <si>
    <t>0-41</t>
  </si>
  <si>
    <t>AST is an enzyme found mostly in the liver, red blood cells, heart &amp; other muscles. When these cells are injured, they release AST into the blood.</t>
  </si>
  <si>
    <t xml:space="preserve">GGT  </t>
  </si>
  <si>
    <t>GGT is an enzyme found mainly in the liver &amp; is normally present in low levels in blood. When liver is injured or the flow of bile is obstructed, the GGT level rises. It is therefore a useful marker for detecting bile duct problems before obvious symptoms. Can also be high in chronic alcohol abuse.</t>
  </si>
  <si>
    <t>LD/LDH</t>
  </si>
  <si>
    <t>80-250</t>
  </si>
  <si>
    <t>Lactate Dehydrogenase - when cells are damaged from injury or disease, they lyse or split open, and LD/LDH spills out into the tissues and blood. A non-specific indicator of tissue/cell damage. Low levels can be from vitamin C use.</t>
  </si>
  <si>
    <t>CALCIUM (Corrected)</t>
  </si>
  <si>
    <t>2.25-2.65</t>
  </si>
  <si>
    <t xml:space="preserve">Calcium is essential for the proper functioning of blood pressure, muscle contraction, nerves &amp; heart. It is required for blood clotting &amp; in formation of bones. 99% of calcium is found in the bones, the rest in the blood. Roughly half of the calcium is referred to as 'free' or active. The remaining half is 'bound' calcium &amp; is attached to albumin &amp; other compounds &amp; is inactive. Low levels from low intake, low vitamin D, low magnesium, or other factors. High levels from hyperparathyroid activity, or cancers. </t>
  </si>
  <si>
    <t>PHOSPHATE</t>
  </si>
  <si>
    <t>0.8-1.5</t>
  </si>
  <si>
    <t>Phosphorus is combined with oxygen to form ATP or energy production, muscle &amp; nerve function &amp; bone growth. It also acts as a buffer, helping to maintain pH. About 70% to 80% of the phosphates are combined with calcium to help form bones &amp; teeth, about 10% are found in muscle, &amp; about 1% is in nerve tissue. The rest is found within cells where it is mainly used to store energy ATP; about 1% of total body phosphate is found within plasma. The body maintains phosphate levels in the blood by regulating how much it absorbs from the intestines &amp; how much it excretes or conserves in the kidneys.  Low levels from nutrient deficiencies or diet too high in fructose, which increases phosphate excretion. High levels can be from kidney disease, or mineral imbalance, and cause calcium to be taken from bones to balance this. Can cause itchy skin and red eyes. Interacts closely with calcium.</t>
  </si>
  <si>
    <t>Chloride:Phosphate Ratio</t>
  </si>
  <si>
    <t>&lt;102</t>
  </si>
  <si>
    <t>Higher than 102 result can indicate primary hyperparathyroidism.</t>
  </si>
  <si>
    <t>TOTAL PROTEIN</t>
  </si>
  <si>
    <t>60-82</t>
  </si>
  <si>
    <r>
      <t>Is a measure of all of the </t>
    </r>
    <r>
      <rPr>
        <sz val="8"/>
        <rFont val="Calibri"/>
        <family val="2"/>
      </rPr>
      <t>proteins</t>
    </r>
    <r>
      <rPr>
        <sz val="8"/>
        <color indexed="8"/>
        <rFont val="Calibri"/>
        <family val="2"/>
      </rPr>
      <t> in the serum of your blood which are important building blocks of all cells and tissues; they are important for body growth and health. Total protein measures the combined amount of two classes of proteins, </t>
    </r>
    <r>
      <rPr>
        <sz val="8"/>
        <rFont val="Calibri"/>
        <family val="2"/>
      </rPr>
      <t>albumin </t>
    </r>
    <r>
      <rPr>
        <sz val="8"/>
        <color indexed="8"/>
        <rFont val="Calibri"/>
        <family val="2"/>
      </rPr>
      <t>&amp; </t>
    </r>
    <r>
      <rPr>
        <sz val="8"/>
        <rFont val="Calibri"/>
        <family val="2"/>
      </rPr>
      <t>globulin</t>
    </r>
    <r>
      <rPr>
        <sz val="8"/>
        <color indexed="8"/>
        <rFont val="Calibri"/>
        <family val="2"/>
      </rPr>
      <t>. Albumin is a carrier of many small molecules, but its main purpose is to keep fluid from leaking out of blood vessels, while globulin proteins include </t>
    </r>
    <r>
      <rPr>
        <sz val="8"/>
        <rFont val="Calibri"/>
        <family val="2"/>
      </rPr>
      <t>enzymes</t>
    </r>
    <r>
      <rPr>
        <sz val="8"/>
        <color indexed="8"/>
        <rFont val="Calibri"/>
        <family val="2"/>
      </rPr>
      <t>, </t>
    </r>
    <r>
      <rPr>
        <sz val="8"/>
        <rFont val="Calibri"/>
        <family val="2"/>
      </rPr>
      <t>antibodies</t>
    </r>
    <r>
      <rPr>
        <sz val="11"/>
        <color theme="1"/>
        <rFont val="Calibri"/>
        <family val="2"/>
        <scheme val="minor"/>
      </rPr>
      <t xml:space="preserve"> </t>
    </r>
    <r>
      <rPr>
        <sz val="8"/>
        <color indexed="8"/>
        <rFont val="Calibri"/>
        <family val="2"/>
      </rPr>
      <t>&amp; more than 500 other proteins. If low, diet &amp; gut absorption must be addressed</t>
    </r>
  </si>
  <si>
    <t>ALBUMIN</t>
  </si>
  <si>
    <t>35-50</t>
  </si>
  <si>
    <r>
      <t xml:space="preserve">This test is for identifying </t>
    </r>
    <r>
      <rPr>
        <sz val="8"/>
        <rFont val="Calibri"/>
        <family val="2"/>
      </rPr>
      <t>liver</t>
    </r>
    <r>
      <rPr>
        <sz val="8"/>
        <color indexed="8"/>
        <rFont val="Calibri"/>
        <family val="2"/>
      </rPr>
      <t> or </t>
    </r>
    <r>
      <rPr>
        <sz val="8"/>
        <rFont val="Calibri"/>
        <family val="2"/>
      </rPr>
      <t>kidney disease</t>
    </r>
    <r>
      <rPr>
        <sz val="8"/>
        <color indexed="8"/>
        <rFont val="Calibri"/>
        <family val="2"/>
      </rPr>
      <t> or protein status. Albumin is the most abundant </t>
    </r>
    <r>
      <rPr>
        <sz val="8"/>
        <rFont val="Calibri"/>
        <family val="2"/>
      </rPr>
      <t>protein</t>
    </r>
    <r>
      <rPr>
        <sz val="8"/>
        <color indexed="8"/>
        <rFont val="Calibri"/>
        <family val="2"/>
      </rPr>
      <t> in the blood </t>
    </r>
    <r>
      <rPr>
        <sz val="8"/>
        <rFont val="Calibri"/>
        <family val="2"/>
      </rPr>
      <t>plasma</t>
    </r>
    <r>
      <rPr>
        <sz val="8"/>
        <color indexed="8"/>
        <rFont val="Calibri"/>
        <family val="2"/>
      </rPr>
      <t xml:space="preserve">. It keeps fluid from leaking out of blood vessels; nourishes tissues, carries </t>
    </r>
    <r>
      <rPr>
        <sz val="8"/>
        <rFont val="Calibri"/>
        <family val="2"/>
      </rPr>
      <t>hormones</t>
    </r>
    <r>
      <rPr>
        <sz val="8"/>
        <color indexed="8"/>
        <rFont val="Calibri"/>
        <family val="2"/>
      </rPr>
      <t xml:space="preserve">, </t>
    </r>
    <r>
      <rPr>
        <sz val="8"/>
        <rFont val="Calibri"/>
        <family val="2"/>
      </rPr>
      <t>vitamins</t>
    </r>
    <r>
      <rPr>
        <sz val="8"/>
        <color indexed="8"/>
        <rFont val="Calibri"/>
        <family val="2"/>
      </rPr>
      <t>, drugs, &amp; ions like </t>
    </r>
    <r>
      <rPr>
        <sz val="8"/>
        <rFont val="Calibri"/>
        <family val="2"/>
      </rPr>
      <t>calcium</t>
    </r>
    <r>
      <rPr>
        <sz val="8"/>
        <color indexed="8"/>
        <rFont val="Calibri"/>
        <family val="2"/>
      </rPr>
      <t xml:space="preserve"> throughout the body. Made in the liver &amp; is sensitive to liver damage.  Albumin is a negative acute phase reactant, with low results from inflammation, or low protein intake, or low stomach acid levels, shock, liver or kidney disease. High levels can occur when a person is chronically </t>
    </r>
    <r>
      <rPr>
        <sz val="8"/>
        <rFont val="Calibri"/>
        <family val="2"/>
      </rPr>
      <t xml:space="preserve">dehydrated, or vitamin A deficiency, high protein diet, or kidney dysfunction. </t>
    </r>
  </si>
  <si>
    <t>GLOBULIN</t>
  </si>
  <si>
    <t>20-40</t>
  </si>
  <si>
    <r>
      <t xml:space="preserve">Globulins are circulating immune </t>
    </r>
    <r>
      <rPr>
        <sz val="8"/>
        <rFont val="Calibri"/>
        <family val="2"/>
      </rPr>
      <t>proteins</t>
    </r>
    <r>
      <rPr>
        <sz val="8"/>
        <color indexed="8"/>
        <rFont val="Calibri"/>
        <family val="2"/>
      </rPr>
      <t xml:space="preserve"> or </t>
    </r>
    <r>
      <rPr>
        <sz val="8"/>
        <rFont val="Calibri"/>
        <family val="2"/>
      </rPr>
      <t>immunoglobulins</t>
    </r>
    <r>
      <rPr>
        <sz val="8"/>
        <color indexed="8"/>
        <rFont val="Calibri"/>
        <family val="2"/>
      </rPr>
      <t>. Large amounts in the blood, can cause symptoms such as bruising, rashes, joint pain, weakness or Raynaud's. They can activate the immune system, leading to the deposit of immune complexes in tissues, cause inflammation, bleeding, &amp; clotting that can affect circulation. High  in infections such as </t>
    </r>
    <r>
      <rPr>
        <sz val="8"/>
        <rFont val="Calibri"/>
        <family val="2"/>
      </rPr>
      <t>glandular fever</t>
    </r>
    <r>
      <rPr>
        <sz val="8"/>
        <color indexed="8"/>
        <rFont val="Calibri"/>
        <family val="2"/>
      </rPr>
      <t>, </t>
    </r>
    <r>
      <rPr>
        <sz val="8"/>
        <rFont val="Calibri"/>
        <family val="2"/>
      </rPr>
      <t>hepatitis C and reduced liver function</t>
    </r>
    <r>
      <rPr>
        <sz val="8"/>
        <color indexed="8"/>
        <rFont val="Calibri"/>
        <family val="2"/>
      </rPr>
      <t xml:space="preserve">, </t>
    </r>
    <r>
      <rPr>
        <sz val="8"/>
        <rFont val="Calibri"/>
        <family val="2"/>
      </rPr>
      <t>HIV/AIDS</t>
    </r>
    <r>
      <rPr>
        <sz val="8"/>
        <color indexed="8"/>
        <rFont val="Calibri"/>
        <family val="2"/>
      </rPr>
      <t>, kidney, autoimmune, lymphoproliferative diseases &amp; disorders associated with inflammation of blood vessels (</t>
    </r>
    <r>
      <rPr>
        <sz val="8"/>
        <rFont val="Calibri"/>
        <family val="2"/>
      </rPr>
      <t>vasculitis</t>
    </r>
    <r>
      <rPr>
        <sz val="8"/>
        <color indexed="8"/>
        <rFont val="Calibri"/>
        <family val="2"/>
      </rPr>
      <t>).</t>
    </r>
  </si>
  <si>
    <t>THYROID PANEL</t>
  </si>
  <si>
    <t>TSH</t>
  </si>
  <si>
    <t>.04-4.0</t>
  </si>
  <si>
    <t>mIU/L</t>
  </si>
  <si>
    <t>Thyroid-stimulating hormone is made by the pituitary gland &amp; is the stimulating hormone to the thyroid to make thyroid hormones T4 and T3. The thyroid gland is your major metabolic controller, managing the metabolic rate, or how fast you produce energy, or how fast or well all body systems and cells work! Higher TSH results result from and suggest a low functioning thyroid (ie hypothyroidism), and low functioning cells and body systems. This also contributes to weight gain, low moods and other low states.A low TSH causes hyper body states, such as anxiety, high energy production, weight loss and more, known as hyperthyroidism.</t>
  </si>
  <si>
    <t>free T4 thyroxine</t>
  </si>
  <si>
    <t>10-20</t>
  </si>
  <si>
    <r>
      <t>T4 is one of two major </t>
    </r>
    <r>
      <rPr>
        <sz val="8"/>
        <rFont val="Calibri"/>
        <family val="2"/>
      </rPr>
      <t>hormones</t>
    </r>
    <r>
      <rPr>
        <sz val="8"/>
        <color indexed="8"/>
        <rFont val="Calibri"/>
        <family val="2"/>
      </rPr>
      <t> produced by the thyroid gland (the other is called </t>
    </r>
    <r>
      <rPr>
        <sz val="8"/>
        <rFont val="Calibri"/>
        <family val="2"/>
      </rPr>
      <t>triiodothyronine</t>
    </r>
    <r>
      <rPr>
        <sz val="8"/>
        <color indexed="8"/>
        <rFont val="Calibri"/>
        <family val="2"/>
      </rPr>
      <t>, or </t>
    </r>
    <r>
      <rPr>
        <sz val="8"/>
        <rFont val="Calibri"/>
        <family val="2"/>
      </rPr>
      <t>T3</t>
    </r>
    <r>
      <rPr>
        <sz val="8"/>
        <color indexed="8"/>
        <rFont val="Calibri"/>
        <family val="2"/>
      </rPr>
      <t>). Thyroid hormones help regulate the body’s metabolism. Most T4 in blood is attached to a </t>
    </r>
    <r>
      <rPr>
        <sz val="8"/>
        <rFont val="Calibri"/>
        <family val="2"/>
      </rPr>
      <t>protein</t>
    </r>
    <r>
      <rPr>
        <sz val="8"/>
        <color indexed="8"/>
        <rFont val="Calibri"/>
        <family val="2"/>
      </rPr>
      <t>; less than 1% is unattached. The blood test measures the amount of free (unattached) T4 hormone in your blood since this is the biologically relevant fraction.</t>
    </r>
  </si>
  <si>
    <t>free T3</t>
  </si>
  <si>
    <t>2.8-6.8</t>
  </si>
  <si>
    <r>
      <t>T3 is one of two major </t>
    </r>
    <r>
      <rPr>
        <sz val="8"/>
        <rFont val="Calibri"/>
        <family val="2"/>
      </rPr>
      <t>hormones</t>
    </r>
    <r>
      <rPr>
        <sz val="8"/>
        <color indexed="8"/>
        <rFont val="Calibri"/>
        <family val="2"/>
      </rPr>
      <t xml:space="preserve"> produced by the thyroid gland, of which this one is the biologically active form. The blood test measures the amount of free (unattached) T3 hormone in your blood. If there are any issues converting from T4 to T3, the reverse T3 test can indicate this. Nutrients needs for this include selenium, zinc, and vitamin D. Stress, dysbiosis of gut bacteria and pathogenic bacteria and parasites can affect the conversion of T4 to T3. </t>
    </r>
  </si>
  <si>
    <t>T4/T3 ratio</t>
  </si>
  <si>
    <t xml:space="preserve">How well the body is converting the inactive T4 hormone to T3. Dependent on zinc, vitamin D and selenium. A high result indicates poor conversion, which confirms nutrient deficiencies of one or more of these nutrients. </t>
  </si>
  <si>
    <t>Reverse T3 (rT3)</t>
  </si>
  <si>
    <t>170-450</t>
  </si>
  <si>
    <t>If there are any issues converting from the inactive T4 to active T3, reverse T3 is produced instead. Hence this is a marker of poor conversion from T4 to T3. Nutrients needs for this include selenium, zinc and vitamin D. Low levels are normal. High results if very low T4, hyperthyroidism, chronic stress, malnutrition or starvation or low calorie diets, chronic inflammation, insulin resistance or diabetes, medications such as steroids and beta-blockers or others, or leptin resistance or obesity. A higher rT3 could be seen as an evolutionary adaptation to reduce the body's metabolic rate in times of stress or starvation, or in Winter times.</t>
  </si>
  <si>
    <t>T3/rT3 ratio</t>
  </si>
  <si>
    <t>1.2-2.2</t>
  </si>
  <si>
    <t>The T3:rT3 ratio can be used as a potential marker of rT3 dominance or Cellular/Tissue Hypothyroidism. This suggests that the thyroid function may be ok in producing T4 and T3, but these hormones are not able to get into the cells for a metabolic effect, thus causing similar symptoms to hypothyroid. A result below 0.2 is suggestive of cellular hypothyroidism.</t>
  </si>
  <si>
    <t>Anti-thyroglobulin antibodies</t>
  </si>
  <si>
    <t>&lt;60</t>
  </si>
  <si>
    <t>IU/mL</t>
  </si>
  <si>
    <t>High results indicate an autoimmune immune system response to thyroglobulin proteins in thyroid cells. This shows there is inflammation and destruction of the thyroid gland.</t>
  </si>
  <si>
    <t>Anti-thyroid Peroxidase antibodies</t>
  </si>
  <si>
    <t>High results indicate an autoimmune immune system response against the thyroid cells.</t>
  </si>
  <si>
    <t>TrAb (Thyroid Receptor Antibodies)</t>
  </si>
  <si>
    <t>Thyroid receptor antibodies</t>
  </si>
  <si>
    <t>TSH Immunoglobulin</t>
  </si>
  <si>
    <t>&lt;0.10</t>
  </si>
  <si>
    <t>Thyroglobulin</t>
  </si>
  <si>
    <t>1.6-50</t>
  </si>
  <si>
    <t>Is a protein produced only by the thyroid, and is a marker of thyroid function or dysfunction, and sometimes used as an indicator of progress during treatment for thyroid cancer. High levels can be an indicator of a change in thyroid size, which can be from thyroid cancer or nodules or autoimmune activity in the thyroid.</t>
  </si>
  <si>
    <t>FEMALE HORMONES</t>
  </si>
  <si>
    <t>Day # in cycle when tested?</t>
  </si>
  <si>
    <t>What day in your cycle was the test done on? If not known, then it can be difficult to determine what your female hormone levels should be at, as they vary from day to day.</t>
  </si>
  <si>
    <t>Prolactin</t>
  </si>
  <si>
    <t>A hormone which helps with milk production. It is also a stress hormone, and short-term spikes in this test are common. Prolactin is regulated by dopamine, so medications which interfere with dopamine can cause higher levels. Can be raised from stress, some medications, low functioning thyroid, pregnancy and/or lactation, excessive exercise, kidney disease, liver disease, PCOS, autoimmune condition, or a pituitary or hypothalamus tumour. This can lead to depression and mood changes, anxiety, headaches, menopausal symptoms, weight gain, infertility and vision problems.</t>
  </si>
  <si>
    <t>LH</t>
  </si>
  <si>
    <t>Luteinising Hormome</t>
  </si>
  <si>
    <t>FSH</t>
  </si>
  <si>
    <t>Follicle Stimulating Hormone</t>
  </si>
  <si>
    <t>Oestrone</t>
  </si>
  <si>
    <t>A type of eostrogen, a female hormone, sometimes called E1</t>
  </si>
  <si>
    <t>Oestradiol</t>
  </si>
  <si>
    <t>A type of eostrogen, a female hormone, sometimes called E2</t>
  </si>
  <si>
    <t>Oestriol</t>
  </si>
  <si>
    <t>A type of eostrogen, a female hormone, sometimes called E3</t>
  </si>
  <si>
    <t>Progesterone</t>
  </si>
  <si>
    <t xml:space="preserve">A female hormone, responsible for maintaining balance with oestrogen, and the growth of an embryo. An imbalance with oestrogen (E2) can cause all PMS, menstrual cycle symptoms, infertility and other symptoms. Low in times of stress, low thyroid function, low fat diets, nutrient deficiencies, peri- and menopause and more. </t>
  </si>
  <si>
    <t>DHEAS</t>
  </si>
  <si>
    <t>DHEA is the body's natural cortisol antagonist, and prevents many of the negative effects of cortisol. Secreted by the adrenals (as is cortisol) and is a precursor to oestrogen. Also needed for immune system function and reducing the inflammatory response. Low levels (with a high cortisol) will affect immune system, increased inflammation and histamine intolerance in some. Also when low, testosterone and what little DHEA there is will be converted into oestrogen.</t>
  </si>
  <si>
    <t>Testosterone</t>
  </si>
  <si>
    <t>&lt;3.2</t>
  </si>
  <si>
    <t>The male hormone, present in low amounts in women. Higher levels can result in loss of hair from the head, increased hair on other parts of the body, imbalance to female cycles, infertility, period symptoms, pains and PCOS.</t>
  </si>
  <si>
    <t>SHBG</t>
  </si>
  <si>
    <t>20-110</t>
  </si>
  <si>
    <t>SHBG is a protein made by the liver and attaches itself to sex hormones found in both men and women. Low SHBG is a sign of hypothyroid, T2 diabetes, steroid medications, Cushing's, adrenal issues, and PCOS. High SHBG is associated with high testosterone. High SHBG can also be linked to hyperthyroidism, liver disease, eating disorders, and in women, pituitary issues or Addisons disease.</t>
  </si>
  <si>
    <t>MALE HORMONES</t>
  </si>
  <si>
    <t>Total Testosterone</t>
  </si>
  <si>
    <t>The main male hormone, associated with fertility, growth, healthy weight, bone density, and other health aspects. Can give misleading results and poor correlation to symptoms and conditions in both men and women.</t>
  </si>
  <si>
    <t>3.0-10.5</t>
  </si>
  <si>
    <t>Androstenedione</t>
  </si>
  <si>
    <t>1.7-12.2</t>
  </si>
  <si>
    <t>A metabolite of DHEA and precursor to Testosterone (and Oestrogen).</t>
  </si>
  <si>
    <t>13-71</t>
  </si>
  <si>
    <t>Sex Hormone Binding Globulin. SHBG is a protein made by the liver and attaches itself to sex hormones found in both men and women. Low SHBG is a sign of hypothyroid, T2 diabetes, steroid medications, Cushing's, adrenal issues, and PCOS. High SHBG is associated with high testosterone.. High SHBG can also be linked to hyperthyroidism, liver disease, eating disorders, and in women, pituitary issues or Addisons disease.</t>
  </si>
  <si>
    <t>Free Androgen Index (FAI)</t>
  </si>
  <si>
    <t>The free androgen index can be used to estimate physiologically active testosterone. This index is calculated as the ratio of total testosterone divided by SHBG (both expressed in the same units) and multiplied by 100.</t>
  </si>
  <si>
    <t>Calculated Free Testosterone</t>
  </si>
  <si>
    <t>225-725</t>
  </si>
  <si>
    <t>A much better marker of testosterone level for detecting androgen deficiency or excess. A calculated result which takes into account the albumin level.</t>
  </si>
  <si>
    <t>PSA</t>
  </si>
  <si>
    <t>&lt;4.5</t>
  </si>
  <si>
    <t xml:space="preserve">Prostate Specific Antigen for a measure of prostate inflammation, hyperplasia, urinary tract infection, or prostate cancer,  but high levels don't necessarily mean prostate cancer. Some medications can cause an increase in levels. Test is not completely accurate. </t>
  </si>
  <si>
    <t>Oestrogen</t>
  </si>
  <si>
    <t>&lt;150</t>
  </si>
  <si>
    <t>Female hormone level. Should not be high in men!</t>
  </si>
  <si>
    <t>OTHER TESTS</t>
  </si>
  <si>
    <t>Vitamin D</t>
  </si>
  <si>
    <t>&gt;50</t>
  </si>
  <si>
    <t>Vitamin D is actually an anti-inflammatory hormone! Hence it reduces inflammation of chronic disease conditions. Having good levels is also a huge immune system booster!</t>
  </si>
  <si>
    <t>Homocysteine</t>
  </si>
  <si>
    <t>0-15</t>
  </si>
  <si>
    <t>An inflammatory marker, associated with inflammation and heart disease risk if elevated. If elevated can indicate a vitamin B12 deficiency or issues with folate metabolism (ie, MTHFR genetic defects) and folate deficiency, or B6 deficiency, in the elderly. Low levels (&lt;6) result from CBS defects affecting liver function. Low homocysteine can impair production of glutathione, leading to high levels of oxidating stress and tissue and cell damage.</t>
  </si>
  <si>
    <t>Urine WBC</t>
  </si>
  <si>
    <t>&lt;10</t>
  </si>
  <si>
    <t>Cortisol</t>
  </si>
  <si>
    <t>100-535 (am)   80-480 (pm)</t>
  </si>
  <si>
    <t>Cortisol is the stress hormone. Best tested in early morning</t>
  </si>
  <si>
    <t>ACTH</t>
  </si>
  <si>
    <t>1.1-11.1</t>
  </si>
  <si>
    <t>Adrenocorticotropic Hormone, produced and secreted by the anterior pitutary gland. It is an important part of the Hypothalamic-Pituitary-Adrenal (HPA) axis, and is produced in response to stress.</t>
  </si>
  <si>
    <t>Zinc (plasma)</t>
  </si>
  <si>
    <t>10-25</t>
  </si>
  <si>
    <t>Zinc levels in blood plasma, in the RBC.</t>
  </si>
  <si>
    <t>Zinc (serum)</t>
  </si>
  <si>
    <t xml:space="preserve">Zinc levels in blood serum, reflecting dietary or supplemental zinc. </t>
  </si>
  <si>
    <t>Copper (serum)</t>
  </si>
  <si>
    <t>High levels of copper can indicate candida or other rparasites or CBS defects, which can affect iron to cause anaemia, Wilson's disease, affect the thyroid, nervous system, adrenals, musculoskeletal issues, high cholesterol and gallstones</t>
  </si>
  <si>
    <t>Caeruloplasmin</t>
  </si>
  <si>
    <t>0.15-0.45</t>
  </si>
  <si>
    <t>A protein which carries copper around the body, and prevents the copper from oxidising and damaging the body.</t>
  </si>
  <si>
    <t>Unbound copper</t>
  </si>
  <si>
    <t>5-15%</t>
  </si>
  <si>
    <t>Selenium</t>
  </si>
  <si>
    <t>0.8-1.9</t>
  </si>
  <si>
    <t>MTHFR C677T</t>
  </si>
  <si>
    <t>negative</t>
  </si>
  <si>
    <t>MTHFR A1298C</t>
  </si>
  <si>
    <t>HbA1c %</t>
  </si>
  <si>
    <t>&lt;6.1</t>
  </si>
  <si>
    <t>Diabetes marker, looking at the average of 120 days of blood sugar levels (in the red blood cells)</t>
  </si>
  <si>
    <t>HbA1c SI</t>
  </si>
  <si>
    <t>&lt;43</t>
  </si>
  <si>
    <t>mmol/mol</t>
  </si>
  <si>
    <t>urinary HPL (adjusted)</t>
  </si>
  <si>
    <t>Pyrrole marker of HPL compound found in the urine. Result may not correlate with symptoms, and can return a negative or low result if exposed to light, heat or too long a time to get the sample to the lab to be tested.</t>
  </si>
  <si>
    <t>Insulin</t>
  </si>
  <si>
    <t>Pancreatic hormone needed for getting blood glucose into the cells, and a marker of diabetes or insulin resistance and pancreas function</t>
  </si>
  <si>
    <t>HEALTH RISK FACTORS</t>
  </si>
  <si>
    <t xml:space="preserve">Anaemia Risk </t>
  </si>
  <si>
    <t>Haemoglobin (male)</t>
  </si>
  <si>
    <t>The more green vs. red results in this section indicate whether a low or high risk of anaemia issues, of which there are many types, depending on the deficiency (iron, B12, folate etc)</t>
  </si>
  <si>
    <t>Haemoglobin (female)</t>
  </si>
  <si>
    <t>RBC (male)</t>
  </si>
  <si>
    <t>RBC (female)</t>
  </si>
  <si>
    <t>Hct (male)</t>
  </si>
  <si>
    <t>Hct (female)</t>
  </si>
  <si>
    <t xml:space="preserve">MCH </t>
  </si>
  <si>
    <t xml:space="preserve">MCV </t>
  </si>
  <si>
    <t>Iron</t>
  </si>
  <si>
    <t>Ferritin (male)</t>
  </si>
  <si>
    <t>Ferritin (female)</t>
  </si>
  <si>
    <t>Total Protein</t>
  </si>
  <si>
    <t>Folate</t>
  </si>
  <si>
    <t>Thyroid Disease Risk</t>
  </si>
  <si>
    <t>Cholesterol</t>
  </si>
  <si>
    <t>The more green vs. red results in this section indicate whether a low or high risk of thyroid issues</t>
  </si>
  <si>
    <t>Zinc</t>
  </si>
  <si>
    <t>T4</t>
  </si>
  <si>
    <t>T3</t>
  </si>
  <si>
    <t>Anti-thyroid Peroxidase (TPO) antibodies</t>
  </si>
  <si>
    <t>Oxidative Stress</t>
  </si>
  <si>
    <t xml:space="preserve">Total Bilirubin </t>
  </si>
  <si>
    <t>The more green vs. red results in this section indicate whether a low or high risk of oxidative stress (or "free radical") damage to cells</t>
  </si>
  <si>
    <t xml:space="preserve">Triglycerides </t>
  </si>
  <si>
    <t>Eosinophils %</t>
  </si>
  <si>
    <t>Chloride</t>
  </si>
  <si>
    <t xml:space="preserve">Sodium </t>
  </si>
  <si>
    <t>Uric acid (urate)</t>
  </si>
  <si>
    <t>Heart Disease Risk</t>
  </si>
  <si>
    <t>Triglycerides</t>
  </si>
  <si>
    <t>The more green vs. red results in this section indicate whether a low or high risk of heart related issues</t>
  </si>
  <si>
    <t>Triglyceride : HDL</t>
  </si>
  <si>
    <t>Albumin</t>
  </si>
  <si>
    <t>Immune System Strength/Risk</t>
  </si>
  <si>
    <t>The more green vs. red results in this section indicate whether a low or high risk of immune system issues</t>
  </si>
  <si>
    <t>Stomach Function</t>
  </si>
  <si>
    <t xml:space="preserve">These test results summarise stomach function, as iron levels, B12, folate and proteins are dependent on good stomach acid and enzyme production. Low results here can indicate low stomach production and function. </t>
  </si>
  <si>
    <t>Folate (Serum)</t>
  </si>
  <si>
    <t>Transferrin Sat %</t>
  </si>
  <si>
    <t>Energy</t>
  </si>
  <si>
    <t>These results summarise the tests relevant to energy production, with the relevant nutrients or organ functions needed for energy. Low results here (or high TSH) indicates low energy production. High Transferrin Saturation or low TSH can also contribute to low energy.</t>
  </si>
  <si>
    <t>Phosphate</t>
  </si>
  <si>
    <t>Mental Health</t>
  </si>
  <si>
    <t>These results summarise the tests relevant to having good mental health balance, with the relevant nutrients or organ functions needed for neurotransmitter production and balance. Low results here (or a high TSH) would indicate a low production of neurotransmitters and therefore possible poor mental health symptoms. Some high results (ie, folate) or very low TSH could still result in poor mental health symptoms.</t>
  </si>
  <si>
    <t>Analysis Summary</t>
  </si>
  <si>
    <t>Treatment Objectives</t>
  </si>
  <si>
    <t>The results of the pathology tests shows some issues require treatment.  The following are the priority</t>
  </si>
  <si>
    <t>for treatment:</t>
  </si>
  <si>
    <r>
      <rPr>
        <sz val="11"/>
        <color indexed="8"/>
        <rFont val="Calibri"/>
        <family val="2"/>
      </rPr>
      <t xml:space="preserve">anaemia - </t>
    </r>
    <r>
      <rPr>
        <sz val="11"/>
        <color indexed="8"/>
        <rFont val="Calibri"/>
        <family val="2"/>
      </rPr>
      <t>Improve production of RBC, increased nutrients</t>
    </r>
  </si>
  <si>
    <t>Improve thyroid function</t>
  </si>
  <si>
    <t>Improve adrenal function</t>
  </si>
  <si>
    <t>Improve stomach function (improve stomach acid and enzymes)</t>
  </si>
  <si>
    <t>Improve immune system function (for possible chronic infection)</t>
  </si>
  <si>
    <t>Reduce inflammation.</t>
  </si>
  <si>
    <t>Further pathology tests may be required:</t>
  </si>
  <si>
    <t>MTHFR - to check suspected effects of this genetic defect on high folate levels, poor detoxing, poor thyroid and other symptoms</t>
  </si>
  <si>
    <t>HTMA (hair tissue mineral analysis) - for nutrition levels in hair plus heavy metals that can contribute to pyrroles</t>
  </si>
  <si>
    <t>White blood cell results - convert to %</t>
  </si>
  <si>
    <t>Optimum results</t>
  </si>
  <si>
    <r>
      <t>WBC: (x10</t>
    </r>
    <r>
      <rPr>
        <b/>
        <vertAlign val="superscript"/>
        <sz val="11"/>
        <color indexed="8"/>
        <rFont val="Calibri"/>
        <family val="2"/>
      </rPr>
      <t>9</t>
    </r>
    <r>
      <rPr>
        <b/>
        <sz val="11"/>
        <color indexed="8"/>
        <rFont val="Calibri"/>
        <family val="2"/>
      </rPr>
      <t>/L)</t>
    </r>
  </si>
  <si>
    <t>% To add to Results</t>
  </si>
  <si>
    <t>5 - 7.5</t>
  </si>
  <si>
    <t>Neutrophils</t>
  </si>
  <si>
    <t>40 - 60%</t>
  </si>
  <si>
    <t>Lymphocytes</t>
  </si>
  <si>
    <t>24 - 44%</t>
  </si>
  <si>
    <t>Monocytes</t>
  </si>
  <si>
    <t>0 - 7%</t>
  </si>
  <si>
    <t>Eosinophils</t>
  </si>
  <si>
    <t>0 - 2%</t>
  </si>
  <si>
    <t>Basophils</t>
  </si>
  <si>
    <t>0 - 1%</t>
  </si>
  <si>
    <t>Total</t>
  </si>
  <si>
    <t>Many labs don't determine the % breakdown of the individual WBC, so use this to calculate it out</t>
  </si>
  <si>
    <t>then enter the % amounts in the main Results tab.</t>
  </si>
  <si>
    <t>Zinc/Copper Calculator for Pyrrole Disorder</t>
  </si>
  <si>
    <t>Result</t>
  </si>
  <si>
    <t>Optimal range</t>
  </si>
  <si>
    <t>Intermediate Conversion</t>
  </si>
  <si>
    <t>15 - 17</t>
  </si>
  <si>
    <t>ug/dL</t>
  </si>
  <si>
    <t>Copper</t>
  </si>
  <si>
    <t>x100,000</t>
  </si>
  <si>
    <t>Copper: Zinc ratio</t>
  </si>
  <si>
    <t>(1.0 - 1.1)</t>
  </si>
  <si>
    <t>Bound copper</t>
  </si>
  <si>
    <t>bioavailable copper</t>
  </si>
  <si>
    <t>(5 - 15)</t>
  </si>
  <si>
    <t>non-caeruloplasmin unbound copper</t>
  </si>
  <si>
    <t>non-bioavailable copper and harmful</t>
  </si>
  <si>
    <t>Pathology Analysis Summary Report</t>
  </si>
  <si>
    <t>Test Date:</t>
  </si>
  <si>
    <t>Key Nutrients:</t>
  </si>
  <si>
    <t>Deficient</t>
  </si>
  <si>
    <t>Good</t>
  </si>
  <si>
    <t>High</t>
  </si>
  <si>
    <t>N/A</t>
  </si>
  <si>
    <t>Iron - intake</t>
  </si>
  <si>
    <t>Iron - absorbed</t>
  </si>
  <si>
    <t>Iron - stores (male)</t>
  </si>
  <si>
    <t>Iron - stores (female)</t>
  </si>
  <si>
    <t>Protein</t>
  </si>
  <si>
    <t>Zinc (Serum)</t>
  </si>
  <si>
    <t>Calcium</t>
  </si>
  <si>
    <t>Potassium</t>
  </si>
  <si>
    <t>Phosphorus</t>
  </si>
  <si>
    <t>Carbohydrates/sugar</t>
  </si>
  <si>
    <t>Sodium</t>
  </si>
  <si>
    <t>Anaemia risk:</t>
  </si>
  <si>
    <t>Low</t>
  </si>
  <si>
    <t>Digestive system:</t>
  </si>
  <si>
    <t>Stomach acid</t>
  </si>
  <si>
    <t>Leaky gut</t>
  </si>
  <si>
    <t>Dysbiosis</t>
  </si>
  <si>
    <t>Lifestyle:</t>
  </si>
  <si>
    <t>Stress - Cortisol</t>
  </si>
  <si>
    <t>Stress - ACTH</t>
  </si>
  <si>
    <t>DHEAS - male</t>
  </si>
  <si>
    <t>DHEAS - female</t>
  </si>
  <si>
    <t>Liver function:</t>
  </si>
  <si>
    <t>Bilirubin</t>
  </si>
  <si>
    <t>Liver enzymes - ALP</t>
  </si>
  <si>
    <t>Liver enzymes - ALT</t>
  </si>
  <si>
    <t>Liver enzymes - AST</t>
  </si>
  <si>
    <t>Liver enzymes - GGT</t>
  </si>
  <si>
    <t>Kidney function:</t>
  </si>
  <si>
    <t>Urea</t>
  </si>
  <si>
    <t>Creatinine</t>
  </si>
  <si>
    <t>Urate (Uric acid)</t>
  </si>
  <si>
    <t>Estimated Kidney %</t>
  </si>
  <si>
    <t>Thyroid function:</t>
  </si>
  <si>
    <t>T4 - Inactive hormone</t>
  </si>
  <si>
    <t>T3 - Active hormone</t>
  </si>
  <si>
    <t>T4-T3 ratio</t>
  </si>
  <si>
    <t>Thyroid antibodies</t>
  </si>
  <si>
    <t>Immune function:</t>
  </si>
  <si>
    <t>White blood cells</t>
  </si>
  <si>
    <t>Neut/Lymph ratio</t>
  </si>
  <si>
    <t>Globulins</t>
  </si>
  <si>
    <t>Inflammation:</t>
  </si>
  <si>
    <t>Short term - CRP</t>
  </si>
  <si>
    <t>Long term - ESR (male)</t>
  </si>
  <si>
    <t>Long term - ESR (female)</t>
  </si>
  <si>
    <t>Oxidative stress:</t>
  </si>
  <si>
    <t>Unbound copper %</t>
  </si>
  <si>
    <t>Heart health:</t>
  </si>
  <si>
    <t>Triglyceride : HDL ratio</t>
  </si>
  <si>
    <t>Stomach function:</t>
  </si>
  <si>
    <t>Folate (serum)</t>
  </si>
  <si>
    <t>Total protein</t>
  </si>
  <si>
    <t>Transferrin sat %</t>
  </si>
  <si>
    <t>Energy production:</t>
  </si>
  <si>
    <t>Thyroid function (TSH)</t>
  </si>
  <si>
    <t>Mental Health:</t>
  </si>
  <si>
    <t>Latest</t>
  </si>
  <si>
    <t>Previous</t>
  </si>
  <si>
    <t>IRON LEVELS</t>
  </si>
  <si>
    <r>
      <t>Iron is an integral part of haemoglobin, the red </t>
    </r>
    <r>
      <rPr>
        <sz val="8"/>
        <rFont val="Calibri"/>
        <family val="2"/>
      </rPr>
      <t>protein</t>
    </r>
    <r>
      <rPr>
        <sz val="8"/>
        <color indexed="8"/>
        <rFont val="Calibri"/>
        <family val="2"/>
      </rPr>
      <t> that carries oxygen in the blood. An inadequate supply of iron is one cause of a fall in </t>
    </r>
    <r>
      <rPr>
        <sz val="8"/>
        <rFont val="Calibri"/>
        <family val="2"/>
      </rPr>
      <t>haemoglobin</t>
    </r>
    <r>
      <rPr>
        <sz val="8"/>
        <color indexed="8"/>
        <rFont val="Calibri"/>
        <family val="2"/>
      </rPr>
      <t> or </t>
    </r>
    <r>
      <rPr>
        <sz val="8"/>
        <rFont val="Calibri"/>
        <family val="2"/>
      </rPr>
      <t>anaemia</t>
    </r>
    <r>
      <rPr>
        <sz val="8"/>
        <color indexed="8"/>
        <rFont val="Calibri"/>
        <family val="2"/>
      </rPr>
      <t>. Iron is stored bound to the protein ferritin. If all iron levels low, increase HCL, protein &amp; liver function as well as copper &amp; calcium. This is the best indicator of iron status.  50 or above is ideal. Ferritin levels may rise in acute phase reactions such as infections, cancer etc to give a false normal or high result.</t>
    </r>
  </si>
  <si>
    <r>
      <rPr>
        <sz val="8"/>
        <color indexed="8"/>
        <rFont val="Calibri"/>
        <family val="2"/>
      </rPr>
      <t>This test measures amount of all proteins in the blood available to transport iron, including transferrin, but not  ferritin, which only binds to stored iron. To interpret </t>
    </r>
    <r>
      <rPr>
        <sz val="8"/>
        <rFont val="Calibri"/>
        <family val="2"/>
      </rPr>
      <t>iron levels</t>
    </r>
    <r>
      <rPr>
        <sz val="8"/>
        <color indexed="8"/>
        <rFont val="Calibri"/>
        <family val="2"/>
      </rPr>
      <t> in the blood must know how much of the binding protein transferrin is also present. TIBC  tests the amount of iron that can be transported in your blood. The amount that can be transported depends on the blood level of the protein transferrin. Iron deficiency, OCP and fluoride can increase TIBC.</t>
    </r>
  </si>
  <si>
    <t>Transferrin transports iron ions in the blood. Transferrin is a negative acute phase reaction, with reduced levels being due to increased inflammation, or from excess alcohol, or nephrotic syndrome. High levels can indicate iron deficiency, hypothyroid, B12 deficiency, acute liver disease, pregnancy or OCP use.</t>
  </si>
  <si>
    <t>This result is a calculation dependent on serum iron and transferrin, not an actual measurement. 70% of iron is stored in RBC haemoglobin, the rest found as ferritin and haemosiderin. Iron is bound to transferrin proteins. Low levels of transferrin saturation indicate iron deficiency anaemia. High levels indicate haemolytic or other anaemias, or iron overload or poisoning, or increased absorption (as in haemochromatosis). Chronic illness can see a low serum iron, decreased TIBC and normal TS.</t>
  </si>
  <si>
    <t>RED CELL QUALITY</t>
  </si>
  <si>
    <t>Red Blood Cell count. Low levels suggest one of more nutrient deficiencies needed to make them, or blood loss or low thyroid function. Low level is  associated with low energy/fatigue. High levels can be from dehydration if only a minor high, or a Thalassaemia genetic condition especially if of Greek or Italian descent if consistently higher.</t>
  </si>
  <si>
    <r>
      <t>Reflects true available iron by measuring the amount of haemoglobin (a </t>
    </r>
    <r>
      <rPr>
        <sz val="8"/>
        <rFont val="Calibri"/>
        <family val="2"/>
      </rPr>
      <t>protein</t>
    </r>
    <r>
      <rPr>
        <sz val="8"/>
        <color indexed="8"/>
        <rFont val="Calibri"/>
        <family val="2"/>
      </rPr>
      <t> found in red blood cells) in your blood. If your haemoglobin levels are low, you have </t>
    </r>
    <r>
      <rPr>
        <sz val="8"/>
        <rFont val="Calibri"/>
        <family val="2"/>
      </rPr>
      <t>anaemia</t>
    </r>
    <r>
      <rPr>
        <sz val="8"/>
        <color indexed="8"/>
        <rFont val="Calibri"/>
        <family val="2"/>
      </rPr>
      <t>, a condition in which your body is not getting enough oxygen to the cells, causing muscle pain, fatigue &amp; weakness. High levels indicate heart or lung disease, dehydration, emphysema, polycythaemia vera, some cancers,living in high altitudes, smoking or COPD, or other causes.</t>
    </r>
  </si>
  <si>
    <r>
      <t>The haematocrit measurement of the proportion of blood that is made up of cells. Rises when the number of red blood cells increases or when the blood volume is reduced, as in </t>
    </r>
    <r>
      <rPr>
        <sz val="8"/>
        <rFont val="Calibri"/>
        <family val="2"/>
      </rPr>
      <t>dehydration or polycythaemia.L</t>
    </r>
    <r>
      <rPr>
        <sz val="8"/>
        <color indexed="8"/>
        <rFont val="Calibri"/>
        <family val="2"/>
      </rPr>
      <t>evels fall during </t>
    </r>
    <r>
      <rPr>
        <sz val="8"/>
        <rFont val="Calibri"/>
        <family val="2"/>
      </rPr>
      <t>anaemia</t>
    </r>
    <r>
      <rPr>
        <sz val="8"/>
        <color indexed="8"/>
        <rFont val="Calibri"/>
        <family val="2"/>
      </rPr>
      <t xml:space="preserve">, when body decreases its production of red blood cells or increases its destruction of red blood cells. </t>
    </r>
    <r>
      <rPr>
        <sz val="8"/>
        <rFont val="Calibri"/>
        <family val="2"/>
      </rPr>
      <t>Pregnancy</t>
    </r>
    <r>
      <rPr>
        <sz val="8"/>
        <color indexed="8"/>
        <rFont val="Calibri"/>
        <family val="2"/>
      </rPr>
      <t> may cause decreased levels due to extra fluid in the blood.</t>
    </r>
  </si>
  <si>
    <t>B12 (active)</t>
  </si>
  <si>
    <t>A deficiency in vitamin B12 can result in neuropathy- nerve damage that can cause tingling &amp; numbness in the patient's hands &amp; feet. Needed for cell formation &amp; cellular replication, DNA synthesis, nerve function, and metabolism of fats and proteins.  If low, symptoms of soreness of tongue, diarrhoea, depression, lethargy, shortness of breath, poor concentration &amp; memory. B12 is found in animal products such as red meat, fish, poultry, milk and eggs.  Increased levels may indicate leukaemia, polycythaemia vera, liver disease or other chronic conditions.</t>
  </si>
  <si>
    <t>B12 (serum)</t>
  </si>
  <si>
    <t>&gt;150</t>
  </si>
  <si>
    <t>Mean corpuscular volume (MCV) is a measurement of the average size of your RBCs. Level elevated when RBCs are larger than normal (macrocytic), for example in anaemia caused by vitamin B12 or folate deficiency, liver disease, alcohol or drugs/medications. When decreased, your RBCs are smaller than normal (microcytic) as is seen in iron deficiency anaemia or thalassaemia. Low is indicative of B6 deficiency</t>
  </si>
  <si>
    <t>Mean Cell Haemoglobin - the average amount of haemoblobin in the red blood cells. Low levels indicate low haemoglobin, which can be a result of Thalassaemia minor (genetic blood disorder), especially alpha thal minor that results in smaller RBC with less haemoglobin.</t>
  </si>
  <si>
    <t>How quickly red blood cells are destroyed in the blood sample, indicating a bad sample taken.</t>
  </si>
  <si>
    <t>LIVER FUNCTION</t>
  </si>
  <si>
    <t>Latest result</t>
  </si>
  <si>
    <t>Previous result</t>
  </si>
  <si>
    <t>Used as a marker for liver and bone disorders. Elevated in obstructed liver/bile conditions, cirrhosis, bone growth (common in children and adolescents), tumours, RA, fluoride, vit B3, various medications, or a recent meal. Decreased levels can result from hypothyroid, malnutrition, perncious anaemia, scurvy, coeliac disease, excess vitamin Bs, and low zinc.</t>
  </si>
  <si>
    <r>
      <t>ALT is an </t>
    </r>
    <r>
      <rPr>
        <sz val="8"/>
        <rFont val="Calibri"/>
        <family val="2"/>
      </rPr>
      <t>enzyme</t>
    </r>
    <r>
      <rPr>
        <sz val="8"/>
        <color indexed="8"/>
        <rFont val="Calibri"/>
        <family val="2"/>
      </rPr>
      <t> found in the liver, smaller amounts also found in the kidneys, heart &amp; muscles. Under normal conditions, ALT levels in the blood are low. When the liver is damaged, ALT is released into the blood stream before more obvious symptoms of liver damage, such as </t>
    </r>
    <r>
      <rPr>
        <sz val="8"/>
        <rFont val="Calibri"/>
        <family val="2"/>
      </rPr>
      <t>jaundice</t>
    </r>
    <r>
      <rPr>
        <sz val="8"/>
        <color indexed="8"/>
        <rFont val="Calibri"/>
        <family val="2"/>
      </rPr>
      <t xml:space="preserve"> or nausea .</t>
    </r>
    <r>
      <rPr>
        <sz val="8"/>
        <color indexed="63"/>
        <rFont val="Calibri"/>
        <family val="2"/>
      </rPr>
      <t>M</t>
    </r>
    <r>
      <rPr>
        <sz val="8"/>
        <color indexed="8"/>
        <rFont val="Calibri"/>
        <family val="2"/>
      </rPr>
      <t>ajor causes of </t>
    </r>
    <r>
      <rPr>
        <sz val="8"/>
        <rFont val="Calibri"/>
        <family val="2"/>
      </rPr>
      <t>liver disease</t>
    </r>
    <r>
      <rPr>
        <sz val="8"/>
        <color indexed="8"/>
        <rFont val="Calibri"/>
        <family val="2"/>
      </rPr>
      <t> are infection by </t>
    </r>
    <r>
      <rPr>
        <sz val="8"/>
        <rFont val="Calibri"/>
        <family val="2"/>
      </rPr>
      <t>viruses</t>
    </r>
    <r>
      <rPr>
        <sz val="8"/>
        <color indexed="8"/>
        <rFont val="Calibri"/>
        <family val="2"/>
      </rPr>
      <t> that target the liver or drinking too much alcohol.  Some medicines &amp; some inherited diseases can also damage the liver. CBS defects can raise ALT levels due to low antioxidants or reduced detoxing.</t>
    </r>
  </si>
  <si>
    <t>GGT is an enzyme found mainly in the liver &amp; is normally present in low levels in blood. When liver is injured or the flow of bile is obstructed, the GGT level rises. It is therefore a useful marker for detecting bile duct problems before obvious symptoms.</t>
  </si>
  <si>
    <t>IMMUNE SYSTEM FUNCTION</t>
  </si>
  <si>
    <t>Globulin</t>
  </si>
  <si>
    <r>
      <t xml:space="preserve">Globulins are circulating immune </t>
    </r>
    <r>
      <rPr>
        <sz val="8"/>
        <rFont val="Calibri"/>
        <family val="2"/>
      </rPr>
      <t>proteins</t>
    </r>
    <r>
      <rPr>
        <sz val="8"/>
        <color indexed="8"/>
        <rFont val="Calibri"/>
        <family val="2"/>
      </rPr>
      <t xml:space="preserve"> or </t>
    </r>
    <r>
      <rPr>
        <sz val="8"/>
        <rFont val="Calibri"/>
        <family val="2"/>
      </rPr>
      <t>immunoglobulins</t>
    </r>
    <r>
      <rPr>
        <sz val="8"/>
        <color indexed="8"/>
        <rFont val="Calibri"/>
        <family val="2"/>
      </rPr>
      <t>. Large amounts in the blood, can cause symptoms such as bruising, rashes, joint pain, weakness or Raynaud's. They can activate the immune system, leading to the deposit of immune complexes in tissues, cause inflammation, bleeding, &amp; clotting that can affect circulation. Elevated in infections such as </t>
    </r>
    <r>
      <rPr>
        <sz val="8"/>
        <rFont val="Calibri"/>
        <family val="2"/>
      </rPr>
      <t>glandular fever</t>
    </r>
    <r>
      <rPr>
        <sz val="8"/>
        <color indexed="8"/>
        <rFont val="Calibri"/>
        <family val="2"/>
      </rPr>
      <t>, </t>
    </r>
    <r>
      <rPr>
        <sz val="8"/>
        <rFont val="Calibri"/>
        <family val="2"/>
      </rPr>
      <t>hepatitis C and reduced liver function</t>
    </r>
    <r>
      <rPr>
        <sz val="8"/>
        <color indexed="8"/>
        <rFont val="Calibri"/>
        <family val="2"/>
      </rPr>
      <t xml:space="preserve">, </t>
    </r>
    <r>
      <rPr>
        <sz val="8"/>
        <rFont val="Calibri"/>
        <family val="2"/>
      </rPr>
      <t>HIV/AIDS</t>
    </r>
    <r>
      <rPr>
        <sz val="8"/>
        <color indexed="8"/>
        <rFont val="Calibri"/>
        <family val="2"/>
      </rPr>
      <t>, kidney, autoimmune, lymphoproliferative diseases &amp; disorders associated with inflammation of blood vessels (</t>
    </r>
    <r>
      <rPr>
        <sz val="8"/>
        <rFont val="Calibri"/>
        <family val="2"/>
      </rPr>
      <t>vasculitis</t>
    </r>
    <r>
      <rPr>
        <sz val="8"/>
        <color indexed="8"/>
        <rFont val="Calibri"/>
        <family val="2"/>
      </rPr>
      <t>).</t>
    </r>
  </si>
  <si>
    <r>
      <t>C-reactive protein (CRP) is a </t>
    </r>
    <r>
      <rPr>
        <sz val="8"/>
        <rFont val="Calibri"/>
        <family val="2"/>
      </rPr>
      <t>protein</t>
    </r>
    <r>
      <rPr>
        <sz val="8"/>
        <color indexed="8"/>
        <rFont val="Calibri"/>
        <family val="2"/>
      </rPr>
      <t xml:space="preserve"> made by the liver &amp;secreted into the blood. Often the first evidence of </t>
    </r>
    <r>
      <rPr>
        <sz val="8"/>
        <rFont val="Calibri"/>
        <family val="2"/>
      </rPr>
      <t>inflammation</t>
    </r>
    <r>
      <rPr>
        <sz val="8"/>
        <color indexed="8"/>
        <rFont val="Calibri"/>
        <family val="2"/>
      </rPr>
      <t> or an </t>
    </r>
    <r>
      <rPr>
        <sz val="8"/>
        <rFont val="Calibri"/>
        <family val="2"/>
      </rPr>
      <t>infection</t>
    </r>
    <r>
      <rPr>
        <sz val="8"/>
        <color indexed="8"/>
        <rFont val="Calibri"/>
        <family val="2"/>
      </rPr>
      <t>. Concentration increases in the blood within a few hours after the start of infection or inflammatory injury. Inflammation is the response of the tissues to irritation or injury, characterised by pain, swelling, redness &amp; heat. The severity, characteristics, &amp; duration of the inflammation depend on the cause, the particular area of the body affected, &amp; overall health</t>
    </r>
    <r>
      <rPr>
        <sz val="8"/>
        <color indexed="63"/>
        <rFont val="Calibri"/>
        <family val="2"/>
      </rPr>
      <t xml:space="preserve">. </t>
    </r>
    <r>
      <rPr>
        <sz val="8"/>
        <color indexed="8"/>
        <rFont val="Calibri"/>
        <family val="2"/>
      </rPr>
      <t>Level of CRP can increase many hundred-fold in response to inflammation, then drop quickly as soon as the inflammation passes.</t>
    </r>
  </si>
  <si>
    <t>1 - 30</t>
  </si>
  <si>
    <t>A non-specific marker of chronic inflammation.  ESR increases as disease short-term illness progresses, and drops as it clears. Can be raised with menstruation.</t>
  </si>
  <si>
    <t>WBC</t>
  </si>
  <si>
    <t>A type of immune system WBC. Low levels are indicative of severe or chronic bacterial infections, or medication side effects, or autoimmune conditions, or low zinc. High levels can be a short-term response to an infection (most likely bacterial) or trauma, or in chronic cases due to infections, obesity or inflammatory conditions.</t>
  </si>
  <si>
    <t>.2-1.0</t>
  </si>
  <si>
    <t>.04-.40</t>
  </si>
  <si>
    <t>Basophils are a particular type of immune cell known as a granulocyte, and are part of the innate or cell-mediated immune system. These are mostly found in the skin and mucosa tissues and typically respond to allergies. Low levels (Basopenia) can indicate allergies, nutrient deficiencies (zinc, B12, folate and protein), infections, acute inflammation or infections or overactive thyroid. High levels (Basophilia) can occur with chronic inflammation,underactive thyroid, or bone marrow disorders producing more basophils. Basophils can release histamine, to cause allergy symptoms.</t>
  </si>
  <si>
    <t>Can be decreased in post-viral infections, autoimmune conditions, medications and malignancies.</t>
  </si>
  <si>
    <t>Neutrophil/ Lymphocyte ratio</t>
  </si>
  <si>
    <t>Can be used as a marker of inflammation, disease progression and morbidity</t>
  </si>
  <si>
    <t>ELECTROLYTES &amp; KIDNEY FUNCTION</t>
  </si>
  <si>
    <r>
      <t>Electrolytes help move nutrients into &amp; wastes out of the body's cells, maintain a healthy water balance&amp; help stabilise the body's acid/base (pH) level. Measured as part of a renal profile</t>
    </r>
    <r>
      <rPr>
        <sz val="10.5"/>
        <color indexed="63"/>
        <rFont val="Arial"/>
        <family val="2"/>
      </rPr>
      <t> </t>
    </r>
    <r>
      <rPr>
        <sz val="8"/>
        <color indexed="8"/>
        <rFont val="Calibri"/>
        <family val="2"/>
      </rPr>
      <t>&amp; indicator of cellular nutrition.  Sodium pushes fluid nutrients into the cell to ensure its health.  Low look at adrenal or kidney health.</t>
    </r>
  </si>
  <si>
    <t>The body's potassium level can affect the heart's rhythm &amp; ability to contract. Potassium removes fluid wastes from the cells &amp; the body including buffering uric acid, reduces blood pressure, for muscle energy and nerves and for making stomach acid . Low symptoms are floppy muscles with poor coordination &amp; exhaustion, high urate levels and gout, high blood pressure. High levels from cellular or tissue damage, or acidosis.</t>
  </si>
  <si>
    <t>Chloride travels in &amp; out of the cells to help maintain electrical neutrality. Its level usually mirrors &amp; supports that of sodium.</t>
  </si>
  <si>
    <t>Bicarbonate</t>
  </si>
  <si>
    <t xml:space="preserve">As part of an electrolyte panel to identify or monitor an electrolyte imbalance or acid-base (pH) imbalance. The main job of bicarbonate, which is excreted &amp; reabsorbed by the kidneys, is to help maintain a stable pH level &amp; to help maintain electrical neutrality. Low levels indicate metabolic acidosis, diabetic ketoacidosis, respiratory alkalosis, Addison's or kidney disease. High levels indicate severe vomiting or diarrhoea, COPD, Cushing's or Conn Syndrome, or metabolic alkalosis. </t>
  </si>
  <si>
    <t>Magnesium</t>
  </si>
  <si>
    <t>Serum magnesium does not reflect tissue magnesium</t>
  </si>
  <si>
    <t>Anion gap (fasting)</t>
  </si>
  <si>
    <t xml:space="preserve">The anion gap is an indicator of overall inflammation, and is actually a calculated value: sodium + potassium -  chloride + bicarbonate and other minerals. An abnormal anion gap can suggest metabolic abnormalities, such as starvation or diabetes, or the presence of a toxic substance  such as alcohol. High number indicates acidity, while low number means alkalinity. To be accurate, test must have been done after a 12-hour fast. A high anion gap can affect insulin, cortisol and TSH by raising them, while lowering free cholesterol. </t>
  </si>
  <si>
    <t xml:space="preserve">Urea </t>
  </si>
  <si>
    <t>Urea is produced when protein is broken down by the body. Healthy kidneys eliminate more than 90% of the urea the body produces, so blood levels indicate how well your kidneys are working. Can be increased dur to a high protein diet, kidney disease or dehydration, bleeding in the gastrointestinal tract, aging, severe infections, tissue damage, major surgery, or starvation.</t>
  </si>
  <si>
    <t>Creatinine </t>
  </si>
  <si>
    <t>Uric Acid</t>
  </si>
  <si>
    <t xml:space="preserve">Calcium is essential for the proper functioning of muscles, nerves &amp; heart. It is required for blood clotting &amp; in formation of bones. 99% of calcium is found in the bones, the rest in the blood. Roughly half of the calcium is referred to as 'free' or active. The remaining half is 'bound' calcium &amp; is attached to albumin &amp; other compounds &amp; is inactive. Low levels from low intake, low vitamin D, low magnesium, or other factors. High levels from hyperparathyroid activity, or cancers. </t>
  </si>
  <si>
    <t>Phosphorus is combined with oxygen to form a variety of phosphates which are vital for energy production, muscle &amp; nerve function &amp; bone growth It also acts as a buffer, helping to maintain pH. About 70% to 80% of the phosphates are combined with calcium to help form bones &amp; teeth, about 10% are found in muscle, &amp; about 1% is in nerve tissue. The rest is found within cells where it is mainly used to store energy ATP; about 1% of total body phosphate is found within plasma. The body maintains phosphate levels in the blood by regulating how much it absorbs from the intestines &amp; how much it excretes or conserves in the kidneys. High levels can be from kidney disease, or mineral imbalance, and cause calcium to be taken from bones to balance this. Can cause itchy skin and red eyes.</t>
  </si>
  <si>
    <t>Chloride:Phosphate ratio</t>
  </si>
  <si>
    <t>&gt;102</t>
  </si>
  <si>
    <r>
      <t>Is a measure of all of the </t>
    </r>
    <r>
      <rPr>
        <sz val="8"/>
        <rFont val="Calibri"/>
        <family val="2"/>
      </rPr>
      <t>proteins</t>
    </r>
    <r>
      <rPr>
        <sz val="8"/>
        <color indexed="8"/>
        <rFont val="Calibri"/>
        <family val="2"/>
      </rPr>
      <t> in the </t>
    </r>
    <r>
      <rPr>
        <sz val="8"/>
        <rFont val="Calibri"/>
        <family val="2"/>
      </rPr>
      <t>plasma</t>
    </r>
    <r>
      <rPr>
        <sz val="8"/>
        <color indexed="8"/>
        <rFont val="Calibri"/>
        <family val="2"/>
      </rPr>
      <t> portion of your blood which are important building blocks of all cells and tissues; they are important for body growth and health. Total protein measures the combined amount of two classes of proteins, </t>
    </r>
    <r>
      <rPr>
        <sz val="8"/>
        <rFont val="Calibri"/>
        <family val="2"/>
      </rPr>
      <t>albumin </t>
    </r>
    <r>
      <rPr>
        <sz val="8"/>
        <color indexed="8"/>
        <rFont val="Calibri"/>
        <family val="2"/>
      </rPr>
      <t>&amp; </t>
    </r>
    <r>
      <rPr>
        <sz val="8"/>
        <rFont val="Calibri"/>
        <family val="2"/>
      </rPr>
      <t>globulin</t>
    </r>
    <r>
      <rPr>
        <sz val="8"/>
        <color indexed="8"/>
        <rFont val="Calibri"/>
        <family val="2"/>
      </rPr>
      <t>. Albumin is a carrier of many small molecules, but its main purpose is to keep fluid from leaking out of blood vessels, while globulin proteins include </t>
    </r>
    <r>
      <rPr>
        <sz val="8"/>
        <rFont val="Calibri"/>
        <family val="2"/>
      </rPr>
      <t>enzymes</t>
    </r>
    <r>
      <rPr>
        <sz val="8"/>
        <color indexed="8"/>
        <rFont val="Calibri"/>
        <family val="2"/>
      </rPr>
      <t>, </t>
    </r>
    <r>
      <rPr>
        <sz val="8"/>
        <rFont val="Calibri"/>
        <family val="2"/>
      </rPr>
      <t>antibodies</t>
    </r>
    <r>
      <rPr>
        <sz val="11"/>
        <color theme="1"/>
        <rFont val="Calibri"/>
        <family val="2"/>
        <scheme val="minor"/>
      </rPr>
      <t xml:space="preserve"> </t>
    </r>
    <r>
      <rPr>
        <sz val="8"/>
        <color indexed="8"/>
        <rFont val="Calibri"/>
        <family val="2"/>
      </rPr>
      <t>&amp; more than 500 other proteins. If low, diet &amp; gut absorption must be addressed</t>
    </r>
  </si>
  <si>
    <r>
      <t xml:space="preserve">This test is for identifying </t>
    </r>
    <r>
      <rPr>
        <sz val="8"/>
        <rFont val="Calibri"/>
        <family val="2"/>
      </rPr>
      <t>liver</t>
    </r>
    <r>
      <rPr>
        <sz val="8"/>
        <color indexed="8"/>
        <rFont val="Calibri"/>
        <family val="2"/>
      </rPr>
      <t> or </t>
    </r>
    <r>
      <rPr>
        <sz val="8"/>
        <rFont val="Calibri"/>
        <family val="2"/>
      </rPr>
      <t>kidney disease</t>
    </r>
    <r>
      <rPr>
        <sz val="8"/>
        <color indexed="8"/>
        <rFont val="Calibri"/>
        <family val="2"/>
      </rPr>
      <t> or protein status. Albumin is the most abundant </t>
    </r>
    <r>
      <rPr>
        <sz val="8"/>
        <rFont val="Calibri"/>
        <family val="2"/>
      </rPr>
      <t>protein</t>
    </r>
    <r>
      <rPr>
        <sz val="8"/>
        <color indexed="8"/>
        <rFont val="Calibri"/>
        <family val="2"/>
      </rPr>
      <t> in the blood </t>
    </r>
    <r>
      <rPr>
        <sz val="8"/>
        <rFont val="Calibri"/>
        <family val="2"/>
      </rPr>
      <t>plasma</t>
    </r>
    <r>
      <rPr>
        <sz val="8"/>
        <color indexed="8"/>
        <rFont val="Calibri"/>
        <family val="2"/>
      </rPr>
      <t xml:space="preserve">. It keeps fluid from leaking out of blood vessels; nourishes tissues, carries </t>
    </r>
    <r>
      <rPr>
        <sz val="8"/>
        <rFont val="Calibri"/>
        <family val="2"/>
      </rPr>
      <t>hormones</t>
    </r>
    <r>
      <rPr>
        <sz val="8"/>
        <color indexed="8"/>
        <rFont val="Calibri"/>
        <family val="2"/>
      </rPr>
      <t xml:space="preserve">, </t>
    </r>
    <r>
      <rPr>
        <sz val="8"/>
        <rFont val="Calibri"/>
        <family val="2"/>
      </rPr>
      <t>vitamins</t>
    </r>
    <r>
      <rPr>
        <sz val="8"/>
        <color indexed="8"/>
        <rFont val="Calibri"/>
        <family val="2"/>
      </rPr>
      <t>, drugs, &amp; ions like </t>
    </r>
    <r>
      <rPr>
        <sz val="8"/>
        <rFont val="Calibri"/>
        <family val="2"/>
      </rPr>
      <t>calcium</t>
    </r>
    <r>
      <rPr>
        <sz val="8"/>
        <color indexed="8"/>
        <rFont val="Calibri"/>
        <family val="2"/>
      </rPr>
      <t xml:space="preserve"> throughout the body. Made in the liver &amp; is sensitive to liver damage.  Albumin is a negative acute phase reactant, with low results from inflammation, or low protein intake, or low stomach acid levels, shock, kiver or kidney disease. High levels can occur when a person is chronically </t>
    </r>
    <r>
      <rPr>
        <sz val="8"/>
        <rFont val="Calibri"/>
        <family val="2"/>
      </rPr>
      <t xml:space="preserve">dehydrated, or vitamin A deficiency, high protein diet, or kidney dysfunction. </t>
    </r>
  </si>
  <si>
    <t>Glucose (FASTING)</t>
  </si>
  <si>
    <t>THYROID FUNCTION</t>
  </si>
  <si>
    <t>mU/L</t>
  </si>
  <si>
    <t>If there are any issues converting from the inactive T4 to active T3, reverse T3 is produced instead. Hence this is a marker of poor conversion from T4 to T3. Nutrients needs for this include selenium, zinc and vitamin D. Low levels are normal. High results if very low T4, hyperthyroidism, stress, malnutrition or starvation, inflammation, insulin resistance, medications such as steroids and beta-blockers or others, or leptin resistance. A higher rT3 could be seen as an evolutionary adaptation to reduce the body's metabolic rate in times of stress or starvation.</t>
  </si>
  <si>
    <t>Latest Result</t>
  </si>
  <si>
    <t>&lt;20</t>
  </si>
  <si>
    <t>A female hormone, responsible for maintaining balance with oestrogen, and the growth of an embryo.</t>
  </si>
  <si>
    <t>SHBG is a protein made by the liver and attaches itself to sex hormones found in both men and women. Low SHBG is a sign of hypothyroid, T2 diabetes, steroid medications, Cushing's, adrenal issues, and PCOS. High SHBG is associated with high testosterone.. High SHBG can also be linked to hyperthyroidism, liver disease, eating disorders, and in women, pituitary issues or Addisons disease.</t>
  </si>
  <si>
    <t>The main male hormone, associated with fertility, growth, healthy weight, bone density, and other health aspects.</t>
  </si>
  <si>
    <t>An inflammatory marker, associated with heart disease risk if elevated. If elevated can indicate a vitamin B12 deficiency or issues with folate metabolism (ie, MTHFR genetic defects) and folate deficiency, or B6 deficiency. Low levels (&lt;6) result from CBS defects affecting liver function</t>
  </si>
  <si>
    <t>Cortisol (7:02am)</t>
  </si>
  <si>
    <t>Cortisol is the stress hormone.</t>
  </si>
  <si>
    <t>Zinc (plasma)*</t>
  </si>
  <si>
    <t>HPL (adjusted)</t>
  </si>
  <si>
    <t>Faecal (Bioscreen)</t>
  </si>
  <si>
    <t>Strep &amp; Eubacterium overgrowth. Low E. coli</t>
  </si>
  <si>
    <t xml:space="preserve">Anaemia risk </t>
  </si>
  <si>
    <t>HCT</t>
  </si>
  <si>
    <t>There are multiple nutrient deficiencies in these results, mainly of iron, vitamin B12, zinc, vitamin D, protein and perhaps others. The low iron is confirmed in multiple results and will be contributing to poor thyroid function, low energy, and poor circulation, brain fog, muscle aches, and other symptoms. Most of these deficiencies are not the because of a poor diet, but of poor digestion and reduced absorption of nutrients. The low vitamin B12 will also be contributing to similar symptoms and also of poor skin and gut integrity and slow repair of these. Folate is excessive, which can be from genetic factors as well as high intake of foods or supplements with added folic acid (the artificial form of folate, which can make symptoms worse. Some of these deficiencies (iron, zinc, protein, and B12) are resulting in a very poor production of white blood cells that are your immune system cells which protect you from infections. Many of these known deficiencies affect the thyroid function, which is functioning very low, or is a "hypothyroid" diagnosis. Unfortunately, there are thyroid antibodies present too, meaning an autoimmune attack against the thyroid, which changes the diagnosis to "Hashimoto's disease". Low functioning thyroid will contribute to low energy, poor memory and concentration, poor circulation, low stomach acid production, low metabolism, depression, and any other "low" states in the body, as the thyroid is the control centre of the metabolic rate of every cell in the body. This must be addressed as a priority, but hasn't been worked on at all thus far. Cortisol is high, indicating a high stress response. This can strain the adrenal glands which produce cortisol, and cause deficiencies in some nutrients needed to make the stress hormones (zinc, magnesium, B-vitamins and vitamin C). Zinc level is very low, which proves that the zinc picolinate is NOT working after all this time. This form of zinc MUST be changed to bring up this level and this will improve reduce so many symptoms! Copper is marginally low, but the main issues with this is the low zinc:copper ratio which causes a lot of mental health symptoms, and the high unbound copper (not bound to a protein that protects it) and thus causes a lot of oxidative damage to cells and tissues, and therefore symptoms. Stool sample found a streptococcus overgrowth which can cause multiple gut and mental health and other systemic (whole body) symptoms too.</t>
  </si>
  <si>
    <r>
      <t>·</t>
    </r>
    <r>
      <rPr>
        <sz val="7"/>
        <color indexed="8"/>
        <rFont val="Times New Roman"/>
        <family val="1"/>
      </rPr>
      <t xml:space="preserve">         </t>
    </r>
    <r>
      <rPr>
        <sz val="11"/>
        <color indexed="8"/>
        <rFont val="Calibri"/>
        <family val="2"/>
      </rPr>
      <t xml:space="preserve">anaemia - </t>
    </r>
    <r>
      <rPr>
        <sz val="11"/>
        <color theme="1"/>
        <rFont val="Calibri"/>
        <family val="2"/>
        <scheme val="minor"/>
      </rPr>
      <t>Improve production of RBC, increased nutrients</t>
    </r>
  </si>
  <si>
    <r>
      <t>·</t>
    </r>
    <r>
      <rPr>
        <sz val="7"/>
        <color indexed="8"/>
        <rFont val="Times New Roman"/>
        <family val="1"/>
      </rPr>
      <t xml:space="preserve">         </t>
    </r>
    <r>
      <rPr>
        <sz val="11"/>
        <color theme="1"/>
        <rFont val="Calibri"/>
        <family val="2"/>
        <scheme val="minor"/>
      </rPr>
      <t>Improve thyroid function</t>
    </r>
  </si>
  <si>
    <r>
      <t>·</t>
    </r>
    <r>
      <rPr>
        <sz val="7"/>
        <color indexed="8"/>
        <rFont val="Times New Roman"/>
        <family val="1"/>
      </rPr>
      <t xml:space="preserve">         </t>
    </r>
    <r>
      <rPr>
        <sz val="11"/>
        <color theme="1"/>
        <rFont val="Calibri"/>
        <family val="2"/>
        <scheme val="minor"/>
      </rPr>
      <t>Improve adrenal function</t>
    </r>
  </si>
  <si>
    <r>
      <t>·</t>
    </r>
    <r>
      <rPr>
        <sz val="7"/>
        <color indexed="8"/>
        <rFont val="Times New Roman"/>
        <family val="1"/>
      </rPr>
      <t xml:space="preserve">         </t>
    </r>
    <r>
      <rPr>
        <sz val="11"/>
        <color theme="1"/>
        <rFont val="Calibri"/>
        <family val="2"/>
        <scheme val="minor"/>
      </rPr>
      <t>Improve gut function (improve stomach acid and reduce leaky gut)</t>
    </r>
  </si>
  <si>
    <r>
      <t>·</t>
    </r>
    <r>
      <rPr>
        <sz val="7"/>
        <color indexed="8"/>
        <rFont val="Times New Roman"/>
        <family val="1"/>
      </rPr>
      <t xml:space="preserve">         </t>
    </r>
    <r>
      <rPr>
        <sz val="11"/>
        <color indexed="8"/>
        <rFont val="Calibri"/>
        <family val="2"/>
      </rPr>
      <t>Modulat</t>
    </r>
    <r>
      <rPr>
        <sz val="11"/>
        <color theme="1"/>
        <rFont val="Calibri"/>
        <family val="2"/>
        <scheme val="minor"/>
      </rPr>
      <t>e immune system function (for autoimmune issues and possible chronic infection)</t>
    </r>
  </si>
  <si>
    <r>
      <t>·</t>
    </r>
    <r>
      <rPr>
        <sz val="7"/>
        <color indexed="8"/>
        <rFont val="Times New Roman"/>
        <family val="1"/>
      </rPr>
      <t xml:space="preserve">         </t>
    </r>
    <r>
      <rPr>
        <sz val="11"/>
        <color theme="1"/>
        <rFont val="Calibri"/>
        <family val="2"/>
        <scheme val="minor"/>
      </rPr>
      <t>Reduce inflammation.</t>
    </r>
  </si>
  <si>
    <r>
      <t>·</t>
    </r>
    <r>
      <rPr>
        <sz val="7"/>
        <color indexed="8"/>
        <rFont val="Times New Roman"/>
        <family val="1"/>
      </rPr>
      <t xml:space="preserve">         </t>
    </r>
    <r>
      <rPr>
        <sz val="11"/>
        <color theme="1"/>
        <rFont val="Calibri"/>
        <family val="2"/>
        <scheme val="minor"/>
      </rPr>
      <t>Reduce effects of pyrroles (low zinc, high unbound copper, and other nutrient deficiencies)</t>
    </r>
  </si>
  <si>
    <r>
      <t>·</t>
    </r>
    <r>
      <rPr>
        <sz val="7"/>
        <color indexed="8"/>
        <rFont val="Times New Roman"/>
        <family val="1"/>
      </rPr>
      <t xml:space="preserve">         </t>
    </r>
    <r>
      <rPr>
        <sz val="11"/>
        <color theme="1"/>
        <rFont val="Calibri"/>
        <family val="2"/>
        <scheme val="minor"/>
      </rPr>
      <t>MTHFR - to check suspected effects of this genetic defect on high folate levels, poor detoxing, poor thyroid and other symptoms</t>
    </r>
  </si>
  <si>
    <r>
      <t>·</t>
    </r>
    <r>
      <rPr>
        <sz val="7"/>
        <color indexed="8"/>
        <rFont val="Times New Roman"/>
        <family val="1"/>
      </rPr>
      <t xml:space="preserve">         </t>
    </r>
    <r>
      <rPr>
        <sz val="11"/>
        <color theme="1"/>
        <rFont val="Calibri"/>
        <family val="2"/>
        <scheme val="minor"/>
      </rPr>
      <t>HTMA (hair tissue mineral analysis) - for nutrition levels in hair plus heavy metals that can contribute to pyrroles</t>
    </r>
  </si>
  <si>
    <t>Nutrients, Uses and Testing</t>
  </si>
  <si>
    <t>Nutrient</t>
  </si>
  <si>
    <t>Key uses</t>
  </si>
  <si>
    <t>Deficiency confirmation tests</t>
  </si>
  <si>
    <t>pH buffering mineral</t>
  </si>
  <si>
    <t>For muscle contraction, blood pressure, heart function, and bones</t>
  </si>
  <si>
    <t>Low vitamin D, high PTH, high Prolactin</t>
  </si>
  <si>
    <t>Carbohydrates</t>
  </si>
  <si>
    <t>blood glucose for energy</t>
  </si>
  <si>
    <t>Low Triglycerides, low Triglyceride:HDL ratio, low Glucose, low HbA1c</t>
  </si>
  <si>
    <t>Usually mirrors the level of sodium. Needed for fluid balance, stomach acid</t>
  </si>
  <si>
    <t>For energy production, fuel for the heart and muscles,  cellular lipid layer, production of male/female hormones, neurotransmitter production, making vitamin D</t>
  </si>
  <si>
    <t>Low vitamin D, low testosterone, low female hormones</t>
  </si>
  <si>
    <t>Energy production, thyroid function, skin and gut epithelial layer strength and integrity, methylation reactions, and production of red blood cells, white blood cells and platelets</t>
  </si>
  <si>
    <t>High MCV</t>
  </si>
  <si>
    <t>Iron (intake)</t>
  </si>
  <si>
    <t>Production of red blood cells and haemoglobin for carrying oxygen to all cells, for clotting, and thyroid function</t>
  </si>
  <si>
    <t>Low serum iron</t>
  </si>
  <si>
    <t>Iron (metabolism/ absorption)</t>
  </si>
  <si>
    <t>Low Ferritin, low haemoglobin, low transferrin, low transferrin saturation, high TIBC, low RBC, low MCH</t>
  </si>
  <si>
    <t>Iron (stores)</t>
  </si>
  <si>
    <t>Low ferritin</t>
  </si>
  <si>
    <t>For energy as ATP</t>
  </si>
  <si>
    <t>Needed for heart rhythm, stomach acid production</t>
  </si>
  <si>
    <t>For organ and tissue repair, production of many hundreds of proteins and enzymes, muscle mass, neurotransmitters for good mental health</t>
  </si>
  <si>
    <t>Low total protein, albumin, globulin, ferritin, haemoglobin, and transferrin</t>
  </si>
  <si>
    <t>Sodium helps regulate water balance in/out of the body and cells, for muscle and nerve functions</t>
  </si>
  <si>
    <t>Vitamin B12</t>
  </si>
  <si>
    <t>High MCV, high bilirubin, low ALP, high homocysteine</t>
  </si>
  <si>
    <t>Vitamin C</t>
  </si>
  <si>
    <t>Immune system support, antioxidant, making of collagen for connective tissue strength and integrity, needed for iron absorption</t>
  </si>
  <si>
    <t>Low Cortisol</t>
  </si>
  <si>
    <t>Anti-inflammatory hormone, immune system modulator, needed for calcium absorption</t>
  </si>
  <si>
    <t>Low calcium (adjusted), high PTH, high prolactin</t>
  </si>
  <si>
    <t>Needed for hundreds of pathways, enzyme reactions and functions, immune system, connective tissue integrity, skin and gut epithelial layer strength and integrity, production of proteins and neurotransmitters, stomach acid, thyroid function, and a lot more!</t>
  </si>
  <si>
    <t>Low RBC, low WBC, low platelets, low cortisol, low ferritin, low haemoglobin, low total protein, low albumin, high copper</t>
  </si>
  <si>
    <t>References or further information</t>
  </si>
  <si>
    <t>Leah Hechtman - Clinical Naturopathic Medicine - info on pathology testing (still mostly reference ranges tho)</t>
  </si>
  <si>
    <t>Weatherby and Ferguson: "Blood chemistry and CBC Analysis"</t>
  </si>
  <si>
    <t>http://www.bloodchemistryanalysis.com/pdf%20files/blood-chemistry-qrg.pdf</t>
  </si>
  <si>
    <t>St Vincent's Pathology - information sheets</t>
  </si>
  <si>
    <t>http://www.sydpath.stvincents.com.au/tests/InfSheets.htm</t>
  </si>
  <si>
    <t>Royal College of Pathologists of Australia - interpretation of path tests</t>
  </si>
  <si>
    <t>https://www.rcpa.edu.au/Library/Practising-Pathology/RCPA-Manual/Home</t>
  </si>
  <si>
    <t>CALIPER - Canadian Laboratory results for healthy children</t>
  </si>
  <si>
    <t>http://www.sickkids.ca/caliperproject/index.html</t>
  </si>
  <si>
    <t>Pyrrole Calculations</t>
  </si>
  <si>
    <t>https://ahealthymeal.com/calculate-ratios-of-zinc-copper-ceruloplasmin/</t>
  </si>
  <si>
    <t>Reference intervals for Ferritin for age groups</t>
  </si>
  <si>
    <t>https://www.sciencedirect.com/science/article/abs/pii/S0009912020308833?via%3Dihub</t>
  </si>
  <si>
    <t>Red Cell Indices</t>
  </si>
  <si>
    <t>https://www.ncbi.nlm.nih.gov/books/NBK260/</t>
  </si>
  <si>
    <t xml:space="preserve">Gilbert's Syndrome - </t>
  </si>
  <si>
    <t>The RCPA diagnostic test for Gilbert's is a fasting total bilirubin then a post-prandial bilirubin on the same day. An increase of greater than 50% indicates Gilberts. However, it is often very clear in the cumulative blood tests results and is another reason to always go to the same lab regardless of request slip. Family history and symptoms are an excellent guide too. Check liver function and B12/folate</t>
  </si>
  <si>
    <t>"Folate Trapping"</t>
  </si>
  <si>
    <t>https://www.firstclassmed.com/articles/2017/folate-trap</t>
  </si>
  <si>
    <t>Active B12 vs Serum B12</t>
  </si>
  <si>
    <t>Active B12 result gives you the actual B12 level. Serum B12 result measures the need for B12. For best analysis, test for BOTH!</t>
  </si>
  <si>
    <t>High Active B12 but low Serum B12 - Not utilising the B12 properly. Active measures the level of B12 not the need. Consider other B’s ie B6 and cofactors such as Zn. Look out for high folate and folate “trapping” too</t>
  </si>
  <si>
    <t>Pathology Testing and Collection Centres</t>
  </si>
  <si>
    <t>State</t>
  </si>
  <si>
    <t>Company</t>
  </si>
  <si>
    <t>Website</t>
  </si>
  <si>
    <t>e-Results Portal</t>
  </si>
  <si>
    <t>Phone</t>
  </si>
  <si>
    <t>Queensland</t>
  </si>
  <si>
    <t>QML</t>
  </si>
  <si>
    <t>http://qml.com.au/collectioncentres.aspx</t>
  </si>
  <si>
    <t>https://www.medway.com.au/</t>
  </si>
  <si>
    <t>S&amp;N</t>
  </si>
  <si>
    <t>i-Screen</t>
  </si>
  <si>
    <t>uses QML collection centres - https://www.i-screen.com.au/blood-testing-centres/</t>
  </si>
  <si>
    <t>NSW</t>
  </si>
  <si>
    <t>Laverty</t>
  </si>
  <si>
    <t>https://laverty.com.au/patients/locations</t>
  </si>
  <si>
    <t xml:space="preserve">Douglas Hanly Moir </t>
  </si>
  <si>
    <t>Australian Clinical Labs</t>
  </si>
  <si>
    <t>https://www.clinicallabs.com.au/</t>
  </si>
  <si>
    <t>https://www.befunctional.com.au/</t>
  </si>
  <si>
    <t>1300 55 44 80</t>
  </si>
  <si>
    <t>ACT</t>
  </si>
  <si>
    <t>Victoria</t>
  </si>
  <si>
    <t xml:space="preserve">Dorevich </t>
  </si>
  <si>
    <t>http://dorevich.com.au/patients/find-a-collection-centre/</t>
  </si>
  <si>
    <t>Tasmania</t>
  </si>
  <si>
    <t>TML</t>
  </si>
  <si>
    <t>http://www.tmlpath.com.au/IamaPatient/PatientCollectionServices/CollectionCentres.aspx</t>
  </si>
  <si>
    <t>SA</t>
  </si>
  <si>
    <t>Abbot Pathology</t>
  </si>
  <si>
    <t>http://www.abbottpathology.com.au/CollectionCentres.aspx</t>
  </si>
  <si>
    <t>SA Pathology</t>
  </si>
  <si>
    <t>Email Mignon.Furnell@sa.gov.au</t>
  </si>
  <si>
    <t>WA</t>
  </si>
  <si>
    <t>Western Diagnostic Pathology</t>
  </si>
  <si>
    <t>https://www.wdp.com.au/patients/find-a-collection-centre/</t>
  </si>
  <si>
    <t>Clinipath (S&amp;N/Sonic)</t>
  </si>
  <si>
    <t>PathWest</t>
  </si>
  <si>
    <t>NT</t>
  </si>
  <si>
    <t>NZ</t>
  </si>
  <si>
    <t>Emma Gibbons</t>
  </si>
  <si>
    <t>N</t>
  </si>
  <si>
    <t>Bloating</t>
  </si>
  <si>
    <t>25.6.25</t>
  </si>
  <si>
    <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</si>
</sst>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4" x14ac:knownFonts="1">
    <font>
      <sz val="11"/>
      <color theme="1"/>
      <name val="Calibri"/>
      <family val="2"/>
      <scheme val="minor"/>
    </font>
    <font>
      <sz val="8"/>
      <color indexed="8"/>
      <name val="Calibri"/>
      <family val="2"/>
    </font>
    <font>
      <sz val="8"/>
      <name val="Calibri"/>
      <family val="2"/>
    </font>
    <font>
      <sz val="8"/>
      <color indexed="63"/>
      <name val="Calibri"/>
      <family val="2"/>
    </font>
    <font>
      <sz val="10.5"/>
      <color indexed="63"/>
      <name val="Arial"/>
      <family val="2"/>
    </font>
    <font>
      <b/>
      <sz val="11"/>
      <color indexed="8"/>
      <name val="Calibri"/>
      <family val="2"/>
    </font>
    <font>
      <sz val="7"/>
      <color indexed="8"/>
      <name val="Times New Roman"/>
      <family val="1"/>
    </font>
    <font>
      <sz val="11"/>
      <color indexed="8"/>
      <name val="Calibri"/>
      <family val="2"/>
    </font>
    <font>
      <b/>
      <vertAlign val="superscript"/>
      <sz val="11"/>
      <color indexed="8"/>
      <name val="Calibri"/>
      <family val="2"/>
    </font>
    <font>
      <u/>
      <sz val="11"/>
      <color theme="10"/>
      <name val="Calibri"/>
      <family val="2"/>
    </font>
    <font>
      <b/>
      <sz val="11"/>
      <color theme="1"/>
      <name val="Calibri"/>
      <family val="2"/>
      <scheme val="minor"/>
    </font>
    <font>
      <sz val="11"/>
      <color rgb="FFFF0000"/>
      <name val="Calibri"/>
      <family val="2"/>
      <scheme val="minor"/>
    </font>
    <font>
      <sz val="11"/>
      <color theme="1"/>
      <name val="Symbol"/>
      <family val="1"/>
      <charset val="2"/>
    </font>
    <font>
      <b/>
      <sz val="12"/>
      <color theme="1"/>
      <name val="Calibri"/>
      <family val="2"/>
      <scheme val="minor"/>
    </font>
    <font>
      <b/>
      <sz val="9"/>
      <color theme="1"/>
      <name val="Calibri"/>
      <family val="2"/>
      <scheme val="minor"/>
    </font>
    <font>
      <b/>
      <sz val="9"/>
      <color rgb="FF4472C4"/>
      <name val="Calibri"/>
      <family val="2"/>
      <scheme val="minor"/>
    </font>
    <font>
      <b/>
      <sz val="10"/>
      <color theme="1"/>
      <name val="Calibri"/>
      <family val="2"/>
      <scheme val="minor"/>
    </font>
    <font>
      <sz val="8"/>
      <color theme="1"/>
      <name val="Calibri"/>
      <family val="2"/>
      <scheme val="minor"/>
    </font>
    <font>
      <b/>
      <sz val="10"/>
      <color rgb="FF00B050"/>
      <name val="Calibri"/>
      <family val="2"/>
      <scheme val="minor"/>
    </font>
    <font>
      <sz val="8"/>
      <color theme="1"/>
      <name val="Calibri"/>
      <family val="2"/>
    </font>
    <font>
      <b/>
      <sz val="9"/>
      <color rgb="FF0070C0"/>
      <name val="Calibri"/>
      <family val="2"/>
      <scheme val="minor"/>
    </font>
    <font>
      <sz val="11"/>
      <color rgb="FF00B050"/>
      <name val="Calibri"/>
      <family val="2"/>
      <scheme val="minor"/>
    </font>
    <font>
      <b/>
      <sz val="11"/>
      <color rgb="FF4472C4"/>
      <name val="Calibri"/>
      <family val="2"/>
      <scheme val="minor"/>
    </font>
    <font>
      <sz val="9"/>
      <color theme="1"/>
      <name val="Calibri"/>
      <family val="2"/>
      <scheme val="minor"/>
    </font>
    <font>
      <sz val="9"/>
      <color rgb="FF00B050"/>
      <name val="Calibri"/>
      <family val="2"/>
      <scheme val="minor"/>
    </font>
    <font>
      <b/>
      <sz val="9"/>
      <color rgb="FFFF0000"/>
      <name val="Calibri"/>
      <family val="2"/>
      <scheme val="minor"/>
    </font>
    <font>
      <b/>
      <sz val="9"/>
      <color rgb="FF00B050"/>
      <name val="Calibri"/>
      <family val="2"/>
      <scheme val="minor"/>
    </font>
    <font>
      <sz val="10"/>
      <color theme="1"/>
      <name val="Calibri"/>
      <family val="2"/>
      <scheme val="minor"/>
    </font>
    <font>
      <sz val="10"/>
      <color rgb="FF1C1E21"/>
      <name val="Arial"/>
      <family val="2"/>
    </font>
    <font>
      <b/>
      <sz val="9"/>
      <color theme="3" tint="0.39997558519241921"/>
      <name val="Calibri"/>
      <family val="2"/>
      <scheme val="minor"/>
    </font>
    <font>
      <b/>
      <sz val="16"/>
      <color theme="1"/>
      <name val="Calibri"/>
      <family val="2"/>
      <scheme val="minor"/>
    </font>
    <font>
      <b/>
      <sz val="10"/>
      <color rgb="FFFF0000"/>
      <name val="Calibri"/>
      <family val="2"/>
      <scheme val="minor"/>
    </font>
    <font>
      <b/>
      <sz val="11"/>
      <color theme="9" tint="-0.249977111117893"/>
      <name val="Calibri"/>
      <family val="2"/>
      <scheme val="minor"/>
    </font>
    <font>
      <b/>
      <sz val="11"/>
      <color rgb="FF00B050"/>
      <name val="Calibri"/>
      <family val="2"/>
      <scheme val="minor"/>
    </font>
    <font>
      <b/>
      <sz val="11"/>
      <color rgb="FFFF0000"/>
      <name val="Calibri"/>
      <family val="2"/>
      <scheme val="minor"/>
    </font>
    <font>
      <b/>
      <sz val="14"/>
      <color theme="1"/>
      <name val="Calibri"/>
      <family val="2"/>
      <scheme val="minor"/>
    </font>
    <font>
      <sz val="12"/>
      <color theme="1"/>
      <name val="Calibri"/>
      <family val="2"/>
      <scheme val="minor"/>
    </font>
    <font>
      <b/>
      <sz val="14"/>
      <color theme="0"/>
      <name val="Calibri"/>
      <family val="2"/>
      <scheme val="minor"/>
    </font>
    <font>
      <b/>
      <sz val="12"/>
      <color theme="0"/>
      <name val="Calibri"/>
      <family val="2"/>
      <scheme val="minor"/>
    </font>
    <font>
      <sz val="14"/>
      <color theme="1"/>
      <name val="Calibri"/>
      <family val="2"/>
      <scheme val="minor"/>
    </font>
    <font>
      <b/>
      <sz val="10"/>
      <color theme="3" tint="0.39997558519241921"/>
      <name val="Calibri"/>
      <family val="2"/>
      <scheme val="minor"/>
    </font>
    <font>
      <b/>
      <u/>
      <sz val="12"/>
      <color theme="1"/>
      <name val="Calibri"/>
      <family val="2"/>
      <scheme val="minor"/>
    </font>
    <font>
      <b/>
      <sz val="18"/>
      <color theme="1"/>
      <name val="Calibri"/>
      <family val="2"/>
      <scheme val="minor"/>
    </font>
    <font>
      <b/>
      <sz val="14"/>
      <color rgb="FF008000"/>
      <name val="Calibri"/>
      <family val="2"/>
    </font>
  </fonts>
  <fills count="14">
    <fill>
      <patternFill patternType="none"/>
    </fill>
    <fill>
      <patternFill patternType="gray125"/>
    </fill>
    <fill>
      <patternFill patternType="solid">
        <fgColor rgb="FF6699FF"/>
        <bgColor indexed="64"/>
      </patternFill>
    </fill>
    <fill>
      <patternFill patternType="solid">
        <fgColor rgb="FF33CCFF"/>
        <bgColor indexed="64"/>
      </patternFill>
    </fill>
    <fill>
      <patternFill patternType="solid">
        <fgColor rgb="FFFFFF00"/>
        <bgColor indexed="64"/>
      </patternFill>
    </fill>
    <fill>
      <patternFill patternType="solid">
        <fgColor theme="0"/>
        <bgColor indexed="64"/>
      </patternFill>
    </fill>
    <fill>
      <patternFill patternType="solid">
        <fgColor rgb="FFD0D8E8"/>
        <bgColor indexed="64"/>
      </patternFill>
    </fill>
    <fill>
      <patternFill patternType="solid">
        <fgColor rgb="FF4F81BD"/>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thick">
        <color rgb="FFFFFFFF"/>
      </bottom>
      <diagonal/>
    </border>
    <border>
      <left/>
      <right style="medium">
        <color rgb="FFFFFFFF"/>
      </right>
      <top/>
      <bottom style="thick">
        <color rgb="FFFFFFFF"/>
      </bottom>
      <diagonal/>
    </border>
    <border>
      <left style="medium">
        <color rgb="FFFFFFFF"/>
      </left>
      <right style="medium">
        <color rgb="FFFFFFFF"/>
      </right>
      <top style="medium">
        <color rgb="FFFFFFFF"/>
      </top>
      <bottom style="thick">
        <color rgb="FFFFFFFF"/>
      </bottom>
      <diagonal/>
    </border>
    <border>
      <left/>
      <right style="medium">
        <color rgb="FFFFFFFF"/>
      </right>
      <top style="medium">
        <color rgb="FFFFFFFF"/>
      </top>
      <bottom style="thick">
        <color rgb="FFFFFFFF"/>
      </bottom>
      <diagonal/>
    </border>
    <border>
      <left/>
      <right/>
      <top/>
      <bottom style="medium">
        <color rgb="FFFFFFFF"/>
      </bottom>
      <diagonal/>
    </border>
  </borders>
  <cellStyleXfs count="2">
    <xf numFmtId="0" fontId="0" fillId="0" borderId="0"/>
    <xf numFmtId="0" fontId="9" fillId="0" borderId="0" applyNumberFormat="0" applyFill="0" applyBorder="0" applyAlignment="0" applyProtection="0">
      <alignment vertical="top"/>
      <protection locked="0"/>
    </xf>
  </cellStyleXfs>
  <cellXfs count="257">
    <xf numFmtId="0" fontId="0" fillId="0" borderId="0" xfId="0"/>
    <xf numFmtId="0" fontId="12" fillId="0" borderId="0" xfId="0" applyFont="1" applyAlignment="1">
      <alignment horizontal="left" indent="5"/>
    </xf>
    <xf numFmtId="0" fontId="13" fillId="2" borderId="1" xfId="0" applyFont="1" applyFill="1" applyBorder="1" applyAlignment="1">
      <alignment vertical="top" wrapText="1"/>
    </xf>
    <xf numFmtId="0" fontId="10" fillId="2" borderId="1" xfId="0" applyFont="1" applyFill="1" applyBorder="1" applyAlignment="1">
      <alignment horizontal="center" vertical="top" wrapText="1"/>
    </xf>
    <xf numFmtId="49"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0" fontId="10" fillId="3" borderId="1" xfId="0" applyFont="1" applyFill="1" applyBorder="1" applyAlignment="1">
      <alignment vertical="top" wrapText="1"/>
    </xf>
    <xf numFmtId="49" fontId="10" fillId="3" borderId="1" xfId="0" applyNumberFormat="1" applyFont="1" applyFill="1" applyBorder="1" applyAlignment="1">
      <alignment vertical="top" wrapText="1"/>
    </xf>
    <xf numFmtId="0" fontId="14" fillId="0" borderId="1" xfId="0" applyFont="1" applyBorder="1" applyAlignment="1">
      <alignment vertical="top" wrapText="1"/>
    </xf>
    <xf numFmtId="0" fontId="15" fillId="0" borderId="1" xfId="0" applyFont="1" applyBorder="1" applyAlignment="1">
      <alignment horizontal="justify" vertical="top" wrapText="1"/>
    </xf>
    <xf numFmtId="0" fontId="16" fillId="0" borderId="1" xfId="0" applyFont="1" applyBorder="1" applyAlignment="1">
      <alignment vertical="top" wrapText="1"/>
    </xf>
    <xf numFmtId="0" fontId="17" fillId="0" borderId="1" xfId="0" applyFont="1" applyBorder="1" applyAlignment="1">
      <alignment vertical="top" wrapText="1"/>
    </xf>
    <xf numFmtId="0" fontId="18" fillId="0" borderId="1" xfId="0" applyFont="1" applyBorder="1" applyAlignment="1">
      <alignment vertical="top" wrapText="1"/>
    </xf>
    <xf numFmtId="0" fontId="15" fillId="0" borderId="1" xfId="0" applyFont="1" applyBorder="1" applyAlignment="1">
      <alignment vertical="top" wrapText="1"/>
    </xf>
    <xf numFmtId="49" fontId="14" fillId="0" borderId="1" xfId="0" applyNumberFormat="1" applyFont="1" applyBorder="1" applyAlignment="1">
      <alignment vertical="top" wrapText="1"/>
    </xf>
    <xf numFmtId="0" fontId="19" fillId="0" borderId="1" xfId="0" applyFont="1" applyBorder="1" applyAlignment="1">
      <alignment vertical="top" wrapText="1"/>
    </xf>
    <xf numFmtId="49" fontId="0" fillId="0" borderId="1" xfId="0" applyNumberFormat="1" applyBorder="1" applyAlignment="1">
      <alignment vertical="top" wrapText="1"/>
    </xf>
    <xf numFmtId="0" fontId="0" fillId="3" borderId="1" xfId="0" applyFill="1" applyBorder="1" applyAlignment="1">
      <alignment vertical="top" wrapText="1"/>
    </xf>
    <xf numFmtId="0" fontId="20" fillId="0" borderId="1" xfId="0" applyFont="1" applyBorder="1" applyAlignment="1">
      <alignment vertical="top" wrapText="1"/>
    </xf>
    <xf numFmtId="0" fontId="17" fillId="3" borderId="1" xfId="0" applyFont="1" applyFill="1" applyBorder="1" applyAlignment="1">
      <alignment vertical="top" wrapText="1"/>
    </xf>
    <xf numFmtId="0" fontId="0" fillId="0" borderId="1" xfId="0" applyBorder="1" applyAlignment="1">
      <alignment vertical="top" wrapText="1"/>
    </xf>
    <xf numFmtId="0" fontId="11" fillId="0" borderId="1" xfId="0" applyFont="1" applyBorder="1" applyAlignment="1">
      <alignment vertical="top" wrapText="1"/>
    </xf>
    <xf numFmtId="0" fontId="0" fillId="2" borderId="1" xfId="0" applyFill="1" applyBorder="1" applyAlignment="1">
      <alignment vertical="top" wrapText="1"/>
    </xf>
    <xf numFmtId="0" fontId="21" fillId="0" borderId="1" xfId="0" applyFont="1" applyBorder="1" applyAlignment="1">
      <alignment vertical="top" wrapText="1"/>
    </xf>
    <xf numFmtId="0" fontId="17" fillId="0" borderId="2" xfId="0" applyFont="1" applyBorder="1" applyAlignment="1">
      <alignment vertical="top" wrapText="1"/>
    </xf>
    <xf numFmtId="0" fontId="22" fillId="0" borderId="1" xfId="0" applyFont="1" applyBorder="1" applyAlignment="1">
      <alignment vertical="top" wrapText="1"/>
    </xf>
    <xf numFmtId="3" fontId="23" fillId="0" borderId="1" xfId="0" applyNumberFormat="1" applyFont="1" applyBorder="1" applyAlignment="1">
      <alignment vertical="top" wrapText="1"/>
    </xf>
    <xf numFmtId="0" fontId="23" fillId="0" borderId="1" xfId="0" applyFont="1" applyBorder="1" applyAlignment="1">
      <alignment vertical="top" wrapText="1"/>
    </xf>
    <xf numFmtId="0" fontId="24" fillId="0" borderId="1" xfId="0" applyFont="1" applyBorder="1" applyAlignment="1">
      <alignment vertical="top" wrapText="1"/>
    </xf>
    <xf numFmtId="0" fontId="16" fillId="0" borderId="3" xfId="0" applyFont="1" applyBorder="1" applyAlignment="1">
      <alignment vertical="top" wrapText="1"/>
    </xf>
    <xf numFmtId="0" fontId="10" fillId="0" borderId="1" xfId="0" applyFont="1" applyBorder="1" applyAlignment="1">
      <alignment vertical="top" wrapText="1"/>
    </xf>
    <xf numFmtId="49" fontId="10" fillId="0" borderId="1" xfId="0" applyNumberFormat="1" applyFont="1" applyBorder="1" applyAlignment="1">
      <alignment vertical="top" wrapText="1"/>
    </xf>
    <xf numFmtId="0" fontId="25" fillId="0" borderId="1" xfId="0" applyFont="1" applyBorder="1" applyAlignment="1">
      <alignment vertical="top" wrapText="1"/>
    </xf>
    <xf numFmtId="0" fontId="10" fillId="0" borderId="0" xfId="0" applyFont="1" applyAlignment="1">
      <alignment vertical="top" wrapText="1"/>
    </xf>
    <xf numFmtId="4" fontId="23" fillId="0" borderId="1" xfId="0" applyNumberFormat="1" applyFont="1" applyBorder="1" applyAlignment="1">
      <alignment vertical="top" wrapText="1"/>
    </xf>
    <xf numFmtId="0" fontId="9" fillId="0" borderId="0" xfId="1" applyAlignment="1" applyProtection="1"/>
    <xf numFmtId="0" fontId="26" fillId="0" borderId="1" xfId="0" applyFont="1" applyBorder="1" applyAlignment="1">
      <alignment vertical="top" wrapText="1"/>
    </xf>
    <xf numFmtId="0" fontId="27" fillId="0" borderId="1" xfId="0" applyFont="1" applyBorder="1" applyAlignment="1">
      <alignment vertical="top" wrapText="1"/>
    </xf>
    <xf numFmtId="0" fontId="10" fillId="2" borderId="4" xfId="0" applyFont="1" applyFill="1" applyBorder="1" applyAlignment="1">
      <alignment horizontal="center" vertical="top" wrapText="1"/>
    </xf>
    <xf numFmtId="0" fontId="15" fillId="0" borderId="1" xfId="0" applyFont="1" applyBorder="1" applyAlignment="1">
      <alignment horizontal="left" vertical="top" wrapText="1"/>
    </xf>
    <xf numFmtId="2" fontId="18" fillId="0" borderId="1" xfId="0" applyNumberFormat="1" applyFont="1" applyBorder="1" applyAlignment="1">
      <alignment vertical="top" wrapText="1"/>
    </xf>
    <xf numFmtId="1" fontId="18" fillId="0" borderId="1" xfId="0" applyNumberFormat="1" applyFont="1" applyBorder="1" applyAlignment="1">
      <alignment vertical="top" wrapText="1"/>
    </xf>
    <xf numFmtId="0" fontId="28" fillId="0" borderId="0" xfId="0" applyFont="1"/>
    <xf numFmtId="49" fontId="14" fillId="0" borderId="2" xfId="0" applyNumberFormat="1" applyFont="1" applyBorder="1" applyAlignment="1">
      <alignment vertical="top" wrapText="1"/>
    </xf>
    <xf numFmtId="0" fontId="14" fillId="0" borderId="3" xfId="0" applyFont="1" applyBorder="1" applyAlignment="1">
      <alignment vertical="top" wrapText="1"/>
    </xf>
    <xf numFmtId="0" fontId="14" fillId="0" borderId="5" xfId="0" applyFont="1" applyBorder="1" applyAlignment="1">
      <alignment vertical="top" wrapText="1"/>
    </xf>
    <xf numFmtId="49" fontId="14" fillId="0" borderId="1" xfId="0" applyNumberFormat="1" applyFont="1" applyBorder="1" applyAlignment="1">
      <alignment horizontal="left" vertical="top" wrapText="1"/>
    </xf>
    <xf numFmtId="164" fontId="18" fillId="0" borderId="1" xfId="0" applyNumberFormat="1" applyFont="1" applyBorder="1" applyAlignment="1">
      <alignment vertical="top" wrapText="1"/>
    </xf>
    <xf numFmtId="49" fontId="14" fillId="0" borderId="1" xfId="0" quotePrefix="1" applyNumberFormat="1" applyFont="1" applyBorder="1" applyAlignment="1">
      <alignment vertical="top" wrapText="1"/>
    </xf>
    <xf numFmtId="0" fontId="29" fillId="0" borderId="1" xfId="0" applyFont="1" applyBorder="1" applyAlignment="1">
      <alignment vertical="top" wrapText="1"/>
    </xf>
    <xf numFmtId="0" fontId="23" fillId="0" borderId="2" xfId="0" applyFont="1" applyBorder="1" applyAlignment="1">
      <alignment vertical="top" wrapText="1"/>
    </xf>
    <xf numFmtId="0" fontId="23" fillId="0" borderId="3" xfId="0" applyFont="1" applyBorder="1" applyAlignment="1">
      <alignment vertical="top" wrapText="1"/>
    </xf>
    <xf numFmtId="2" fontId="29" fillId="0" borderId="1" xfId="0" applyNumberFormat="1" applyFont="1" applyBorder="1" applyAlignment="1">
      <alignment vertical="top" wrapText="1"/>
    </xf>
    <xf numFmtId="1" fontId="29" fillId="0" borderId="1" xfId="0" applyNumberFormat="1" applyFont="1" applyBorder="1" applyAlignment="1">
      <alignment vertical="top" wrapText="1"/>
    </xf>
    <xf numFmtId="0" fontId="23" fillId="0" borderId="5" xfId="0" applyFont="1" applyBorder="1" applyAlignment="1">
      <alignment vertical="top" wrapText="1"/>
    </xf>
    <xf numFmtId="0" fontId="30" fillId="0" borderId="0" xfId="0" applyFont="1"/>
    <xf numFmtId="0" fontId="0" fillId="0" borderId="0" xfId="0" applyAlignment="1">
      <alignment vertical="top"/>
    </xf>
    <xf numFmtId="17" fontId="14" fillId="0" borderId="1" xfId="0" quotePrefix="1" applyNumberFormat="1" applyFont="1" applyBorder="1" applyAlignment="1">
      <alignment vertical="top" wrapText="1"/>
    </xf>
    <xf numFmtId="2" fontId="31" fillId="0" borderId="1" xfId="0" applyNumberFormat="1" applyFont="1" applyBorder="1" applyAlignment="1">
      <alignment vertical="top" wrapText="1"/>
    </xf>
    <xf numFmtId="0" fontId="0" fillId="0" borderId="0" xfId="0" applyAlignment="1">
      <alignment vertical="top" wrapText="1"/>
    </xf>
    <xf numFmtId="165" fontId="29" fillId="0" borderId="1" xfId="0" applyNumberFormat="1" applyFont="1" applyBorder="1" applyAlignment="1">
      <alignment vertical="top" wrapText="1"/>
    </xf>
    <xf numFmtId="0" fontId="32" fillId="0" borderId="0" xfId="0" applyFont="1" applyAlignment="1">
      <alignment horizontal="center"/>
    </xf>
    <xf numFmtId="0" fontId="33" fillId="0" borderId="0" xfId="0" applyFont="1" applyAlignment="1">
      <alignment horizontal="center"/>
    </xf>
    <xf numFmtId="0" fontId="34" fillId="0" borderId="0" xfId="0" applyFont="1" applyAlignment="1">
      <alignment horizontal="center"/>
    </xf>
    <xf numFmtId="0" fontId="0" fillId="0" borderId="0" xfId="0" applyAlignment="1">
      <alignment horizontal="center"/>
    </xf>
    <xf numFmtId="2" fontId="18" fillId="4" borderId="1" xfId="0" applyNumberFormat="1" applyFont="1" applyFill="1" applyBorder="1" applyAlignment="1">
      <alignment vertical="top" wrapText="1"/>
    </xf>
    <xf numFmtId="1" fontId="18" fillId="4" borderId="1" xfId="0" applyNumberFormat="1" applyFont="1" applyFill="1" applyBorder="1" applyAlignment="1">
      <alignment vertical="top" wrapText="1"/>
    </xf>
    <xf numFmtId="0" fontId="18" fillId="4" borderId="1" xfId="0" applyFont="1" applyFill="1" applyBorder="1" applyAlignment="1">
      <alignment vertical="top" wrapText="1"/>
    </xf>
    <xf numFmtId="0" fontId="31" fillId="0" borderId="1" xfId="0" applyFont="1" applyBorder="1" applyAlignment="1">
      <alignment vertical="top" wrapText="1"/>
    </xf>
    <xf numFmtId="0" fontId="29" fillId="4" borderId="1" xfId="0" applyFont="1" applyFill="1" applyBorder="1" applyAlignment="1">
      <alignment vertical="top" wrapText="1"/>
    </xf>
    <xf numFmtId="1" fontId="29" fillId="4" borderId="1" xfId="0" applyNumberFormat="1" applyFont="1" applyFill="1" applyBorder="1" applyAlignment="1">
      <alignment vertical="top" wrapText="1"/>
    </xf>
    <xf numFmtId="2" fontId="29" fillId="4" borderId="1" xfId="0" applyNumberFormat="1" applyFont="1" applyFill="1" applyBorder="1" applyAlignment="1">
      <alignment vertical="top" wrapText="1"/>
    </xf>
    <xf numFmtId="49" fontId="16" fillId="2" borderId="1" xfId="0" applyNumberFormat="1" applyFont="1" applyFill="1" applyBorder="1" applyAlignment="1">
      <alignment horizontal="center" vertical="top" wrapText="1"/>
    </xf>
    <xf numFmtId="49" fontId="14" fillId="0" borderId="1" xfId="0" applyNumberFormat="1" applyFont="1" applyBorder="1" applyAlignment="1">
      <alignment horizontal="justify" vertical="top" wrapText="1"/>
    </xf>
    <xf numFmtId="0" fontId="14" fillId="0" borderId="2" xfId="0" applyFont="1" applyBorder="1" applyAlignment="1">
      <alignment vertical="top" wrapText="1"/>
    </xf>
    <xf numFmtId="0" fontId="10" fillId="3" borderId="1" xfId="0"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0" fontId="16" fillId="3" borderId="1" xfId="0" applyFont="1" applyFill="1" applyBorder="1" applyAlignment="1">
      <alignment horizontal="center" vertical="top" wrapText="1"/>
    </xf>
    <xf numFmtId="0" fontId="15" fillId="0" borderId="1" xfId="0" applyFont="1" applyBorder="1" applyAlignment="1">
      <alignment horizontal="right" vertical="top" wrapText="1"/>
    </xf>
    <xf numFmtId="2" fontId="0" fillId="0" borderId="0" xfId="0" applyNumberFormat="1" applyAlignment="1">
      <alignment horizontal="center"/>
    </xf>
    <xf numFmtId="2" fontId="31" fillId="4" borderId="1" xfId="0" applyNumberFormat="1" applyFont="1" applyFill="1" applyBorder="1" applyAlignment="1">
      <alignment vertical="top" wrapText="1"/>
    </xf>
    <xf numFmtId="10" fontId="31" fillId="4" borderId="1" xfId="0" applyNumberFormat="1" applyFont="1" applyFill="1" applyBorder="1" applyAlignment="1">
      <alignment vertical="top" wrapText="1"/>
    </xf>
    <xf numFmtId="49" fontId="14" fillId="0" borderId="5" xfId="0" applyNumberFormat="1" applyFont="1" applyBorder="1" applyAlignment="1">
      <alignment horizontal="left" vertical="top" wrapText="1"/>
    </xf>
    <xf numFmtId="0" fontId="0" fillId="0" borderId="5" xfId="0" applyBorder="1" applyAlignment="1">
      <alignment horizontal="center" vertical="top" wrapText="1"/>
    </xf>
    <xf numFmtId="10" fontId="29" fillId="4" borderId="1" xfId="0" applyNumberFormat="1" applyFont="1" applyFill="1" applyBorder="1" applyAlignment="1">
      <alignment vertical="top" wrapText="1"/>
    </xf>
    <xf numFmtId="164" fontId="29" fillId="4" borderId="1" xfId="0" applyNumberFormat="1" applyFont="1" applyFill="1" applyBorder="1" applyAlignment="1">
      <alignment vertical="top" wrapText="1"/>
    </xf>
    <xf numFmtId="165" fontId="18" fillId="0" borderId="1" xfId="0" applyNumberFormat="1" applyFont="1" applyBorder="1" applyAlignment="1">
      <alignment vertical="top" wrapText="1"/>
    </xf>
    <xf numFmtId="9" fontId="18" fillId="0" borderId="1" xfId="0" applyNumberFormat="1" applyFont="1" applyBorder="1" applyAlignment="1">
      <alignment vertical="top" wrapText="1"/>
    </xf>
    <xf numFmtId="0" fontId="0" fillId="5" borderId="0" xfId="0" applyFill="1"/>
    <xf numFmtId="0" fontId="35" fillId="5" borderId="0" xfId="0" applyFont="1" applyFill="1"/>
    <xf numFmtId="0" fontId="10" fillId="5" borderId="0" xfId="0" applyFont="1" applyFill="1"/>
    <xf numFmtId="0" fontId="0" fillId="5" borderId="0" xfId="0" applyFill="1" applyAlignment="1">
      <alignment horizontal="center"/>
    </xf>
    <xf numFmtId="9" fontId="10" fillId="5" borderId="0" xfId="0" applyNumberFormat="1" applyFont="1" applyFill="1"/>
    <xf numFmtId="0" fontId="10" fillId="5" borderId="0" xfId="0" applyFont="1" applyFill="1" applyAlignment="1">
      <alignment horizontal="right"/>
    </xf>
    <xf numFmtId="49" fontId="0" fillId="5" borderId="0" xfId="0" applyNumberFormat="1" applyFill="1" applyAlignment="1">
      <alignment vertical="top" wrapText="1"/>
    </xf>
    <xf numFmtId="9" fontId="21" fillId="5" borderId="0" xfId="0" applyNumberFormat="1" applyFont="1" applyFill="1"/>
    <xf numFmtId="0" fontId="0" fillId="0" borderId="1" xfId="0" applyBorder="1"/>
    <xf numFmtId="0" fontId="9" fillId="0" borderId="1" xfId="1" applyBorder="1" applyAlignment="1" applyProtection="1"/>
    <xf numFmtId="0" fontId="10" fillId="0" borderId="0" xfId="0" applyFont="1"/>
    <xf numFmtId="0" fontId="36" fillId="6" borderId="16" xfId="0" applyFont="1" applyFill="1" applyBorder="1" applyAlignment="1">
      <alignment horizontal="left" vertical="top" wrapText="1" indent="1"/>
    </xf>
    <xf numFmtId="0" fontId="36" fillId="6" borderId="17" xfId="0" applyFont="1" applyFill="1" applyBorder="1" applyAlignment="1">
      <alignment horizontal="left" vertical="top" wrapText="1" indent="1"/>
    </xf>
    <xf numFmtId="0" fontId="36" fillId="6" borderId="18" xfId="0" applyFont="1" applyFill="1" applyBorder="1" applyAlignment="1">
      <alignment horizontal="left" vertical="top" wrapText="1" indent="1"/>
    </xf>
    <xf numFmtId="0" fontId="36" fillId="6" borderId="19" xfId="0" applyFont="1" applyFill="1" applyBorder="1" applyAlignment="1">
      <alignment horizontal="left" vertical="top" wrapText="1" indent="1"/>
    </xf>
    <xf numFmtId="0" fontId="37" fillId="7" borderId="20" xfId="0" applyFont="1" applyFill="1" applyBorder="1" applyAlignment="1">
      <alignment horizontal="center" vertical="top" wrapText="1"/>
    </xf>
    <xf numFmtId="0" fontId="37" fillId="7" borderId="21" xfId="0" applyFont="1" applyFill="1" applyBorder="1" applyAlignment="1">
      <alignment horizontal="center" vertical="top" wrapText="1"/>
    </xf>
    <xf numFmtId="0" fontId="0" fillId="0" borderId="0" xfId="0" applyAlignment="1">
      <alignment horizontal="left" indent="5"/>
    </xf>
    <xf numFmtId="0" fontId="0" fillId="8" borderId="0" xfId="0" applyFill="1"/>
    <xf numFmtId="0" fontId="32" fillId="8" borderId="0" xfId="0" applyFont="1" applyFill="1" applyAlignment="1">
      <alignment horizontal="center"/>
    </xf>
    <xf numFmtId="0" fontId="33" fillId="8" borderId="0" xfId="0" applyFont="1" applyFill="1" applyAlignment="1">
      <alignment horizontal="center"/>
    </xf>
    <xf numFmtId="0" fontId="34" fillId="8" borderId="0" xfId="0" applyFont="1" applyFill="1" applyAlignment="1">
      <alignment horizontal="center"/>
    </xf>
    <xf numFmtId="0" fontId="0" fillId="8" borderId="0" xfId="0" applyFill="1" applyAlignment="1">
      <alignment horizontal="center"/>
    </xf>
    <xf numFmtId="0" fontId="38" fillId="9" borderId="0" xfId="0" applyFont="1" applyFill="1"/>
    <xf numFmtId="0" fontId="38" fillId="9" borderId="0" xfId="0" applyFont="1" applyFill="1" applyAlignment="1">
      <alignment horizontal="center"/>
    </xf>
    <xf numFmtId="2" fontId="0" fillId="8" borderId="0" xfId="0" applyNumberFormat="1" applyFill="1" applyAlignment="1">
      <alignment horizontal="center"/>
    </xf>
    <xf numFmtId="0" fontId="0" fillId="8" borderId="0" xfId="0" applyFill="1" applyAlignment="1">
      <alignment vertical="top" wrapText="1"/>
    </xf>
    <xf numFmtId="49" fontId="23" fillId="0" borderId="1" xfId="0" applyNumberFormat="1" applyFont="1" applyBorder="1" applyAlignment="1">
      <alignment vertical="top" wrapText="1"/>
    </xf>
    <xf numFmtId="0" fontId="0" fillId="5" borderId="0" xfId="0" applyFill="1" applyProtection="1">
      <protection locked="0"/>
    </xf>
    <xf numFmtId="0" fontId="0" fillId="0" borderId="0" xfId="0" applyProtection="1">
      <protection locked="0"/>
    </xf>
    <xf numFmtId="0" fontId="0" fillId="10" borderId="0" xfId="0" applyFill="1" applyAlignment="1" applyProtection="1">
      <alignment horizontal="center"/>
      <protection locked="0"/>
    </xf>
    <xf numFmtId="0" fontId="36" fillId="5" borderId="0" xfId="0" applyFont="1" applyFill="1"/>
    <xf numFmtId="0" fontId="33" fillId="5" borderId="0" xfId="0" applyFont="1" applyFill="1" applyAlignment="1">
      <alignment horizontal="center"/>
    </xf>
    <xf numFmtId="0" fontId="34" fillId="5" borderId="0" xfId="0" applyFont="1" applyFill="1" applyAlignment="1">
      <alignment horizontal="center"/>
    </xf>
    <xf numFmtId="0" fontId="34" fillId="4" borderId="0" xfId="0" applyFont="1" applyFill="1" applyAlignment="1">
      <alignment horizontal="center"/>
    </xf>
    <xf numFmtId="0" fontId="35" fillId="0" borderId="0" xfId="0" applyFont="1"/>
    <xf numFmtId="0" fontId="39" fillId="0" borderId="0" xfId="0" applyFont="1"/>
    <xf numFmtId="0" fontId="36" fillId="5" borderId="0" xfId="0" applyFont="1" applyFill="1" applyAlignment="1">
      <alignment horizontal="center"/>
    </xf>
    <xf numFmtId="0" fontId="15" fillId="0" borderId="1" xfId="0" applyFont="1" applyBorder="1" applyAlignment="1" applyProtection="1">
      <alignment vertical="top" wrapText="1"/>
      <protection locked="0"/>
    </xf>
    <xf numFmtId="2" fontId="18" fillId="0" borderId="1" xfId="0" applyNumberFormat="1" applyFont="1" applyBorder="1" applyAlignment="1" applyProtection="1">
      <alignment vertical="top" wrapText="1"/>
      <protection locked="0"/>
    </xf>
    <xf numFmtId="1" fontId="15" fillId="0" borderId="1" xfId="0" applyNumberFormat="1" applyFont="1" applyBorder="1" applyAlignment="1" applyProtection="1">
      <alignment horizontal="right" vertical="top" wrapText="1"/>
      <protection locked="0"/>
    </xf>
    <xf numFmtId="2" fontId="15" fillId="0" borderId="1" xfId="0" applyNumberFormat="1" applyFont="1" applyBorder="1" applyAlignment="1" applyProtection="1">
      <alignment horizontal="right" vertical="top" wrapText="1"/>
      <protection locked="0"/>
    </xf>
    <xf numFmtId="49" fontId="14" fillId="0" borderId="1" xfId="0" applyNumberFormat="1" applyFont="1" applyBorder="1" applyAlignment="1" applyProtection="1">
      <alignment vertical="top" wrapText="1"/>
      <protection locked="0"/>
    </xf>
    <xf numFmtId="0" fontId="20" fillId="0" borderId="1" xfId="0" applyFont="1" applyBorder="1" applyAlignment="1" applyProtection="1">
      <alignment vertical="top" wrapText="1"/>
      <protection locked="0"/>
    </xf>
    <xf numFmtId="1" fontId="18" fillId="0" borderId="1" xfId="0" applyNumberFormat="1" applyFont="1" applyBorder="1" applyAlignment="1" applyProtection="1">
      <alignment vertical="top" wrapText="1"/>
      <protection locked="0"/>
    </xf>
    <xf numFmtId="49" fontId="14" fillId="0" borderId="2" xfId="0" applyNumberFormat="1" applyFont="1" applyBorder="1" applyAlignment="1" applyProtection="1">
      <alignment vertical="top" wrapText="1"/>
      <protection locked="0"/>
    </xf>
    <xf numFmtId="1" fontId="26" fillId="0" borderId="1" xfId="0" applyNumberFormat="1" applyFont="1" applyBorder="1" applyAlignment="1" applyProtection="1">
      <alignment vertical="top" wrapText="1"/>
      <protection locked="0"/>
    </xf>
    <xf numFmtId="0" fontId="15" fillId="0" borderId="1" xfId="0" applyFont="1" applyBorder="1" applyAlignment="1" applyProtection="1">
      <alignment horizontal="right" vertical="top" wrapText="1"/>
      <protection locked="0"/>
    </xf>
    <xf numFmtId="0" fontId="15" fillId="0" borderId="1" xfId="0" applyFont="1" applyBorder="1" applyAlignment="1" applyProtection="1">
      <alignment horizontal="justify" vertical="top" wrapText="1"/>
      <protection locked="0"/>
    </xf>
    <xf numFmtId="49" fontId="14" fillId="0" borderId="1" xfId="0" applyNumberFormat="1" applyFont="1" applyBorder="1" applyAlignment="1" applyProtection="1">
      <alignment horizontal="justify" vertical="top" wrapText="1"/>
      <protection locked="0"/>
    </xf>
    <xf numFmtId="0" fontId="15" fillId="0" borderId="1" xfId="0" applyFont="1" applyBorder="1" applyAlignment="1" applyProtection="1">
      <alignment horizontal="left" vertical="top" wrapText="1"/>
      <protection locked="0"/>
    </xf>
    <xf numFmtId="49" fontId="14" fillId="0" borderId="1" xfId="0" applyNumberFormat="1" applyFont="1" applyBorder="1" applyAlignment="1" applyProtection="1">
      <alignment horizontal="left" vertical="top" wrapText="1"/>
      <protection locked="0"/>
    </xf>
    <xf numFmtId="49" fontId="14" fillId="0" borderId="5" xfId="0" applyNumberFormat="1" applyFont="1" applyBorder="1" applyAlignment="1" applyProtection="1">
      <alignment horizontal="left" vertical="top" wrapText="1"/>
      <protection locked="0"/>
    </xf>
    <xf numFmtId="49" fontId="14" fillId="0" borderId="1" xfId="0" quotePrefix="1" applyNumberFormat="1" applyFont="1" applyBorder="1" applyAlignment="1" applyProtection="1">
      <alignment vertical="top" wrapText="1"/>
      <protection locked="0"/>
    </xf>
    <xf numFmtId="0" fontId="14" fillId="0" borderId="1" xfId="0" applyFont="1" applyBorder="1" applyAlignment="1" applyProtection="1">
      <alignment vertical="top" wrapText="1"/>
      <protection locked="0"/>
    </xf>
    <xf numFmtId="165" fontId="18" fillId="0" borderId="1" xfId="0" applyNumberFormat="1" applyFont="1" applyBorder="1" applyAlignment="1" applyProtection="1">
      <alignment vertical="top" wrapText="1"/>
      <protection locked="0"/>
    </xf>
    <xf numFmtId="0" fontId="29" fillId="0" borderId="1" xfId="0" applyFont="1" applyBorder="1" applyAlignment="1" applyProtection="1">
      <alignment vertical="top" wrapText="1"/>
      <protection locked="0"/>
    </xf>
    <xf numFmtId="0" fontId="16" fillId="0" borderId="1" xfId="0" applyFont="1" applyBorder="1" applyAlignment="1" applyProtection="1">
      <alignment vertical="top" wrapText="1"/>
      <protection locked="0"/>
    </xf>
    <xf numFmtId="0" fontId="22" fillId="0" borderId="1" xfId="0" applyFont="1" applyBorder="1" applyAlignment="1" applyProtection="1">
      <alignment vertical="top" wrapText="1"/>
      <protection locked="0"/>
    </xf>
    <xf numFmtId="0" fontId="10" fillId="0" borderId="1" xfId="0" applyFont="1" applyBorder="1" applyAlignment="1" applyProtection="1">
      <alignment vertical="top" wrapText="1"/>
      <protection locked="0"/>
    </xf>
    <xf numFmtId="49" fontId="10" fillId="0" borderId="1" xfId="0" applyNumberFormat="1" applyFont="1" applyBorder="1" applyAlignment="1" applyProtection="1">
      <alignment vertical="top" wrapText="1"/>
      <protection locked="0"/>
    </xf>
    <xf numFmtId="17" fontId="14" fillId="0" borderId="1" xfId="0" quotePrefix="1" applyNumberFormat="1" applyFont="1" applyBorder="1" applyAlignment="1" applyProtection="1">
      <alignment vertical="top" wrapText="1"/>
      <protection locked="0"/>
    </xf>
    <xf numFmtId="0" fontId="23" fillId="0" borderId="1" xfId="0" applyFont="1" applyBorder="1" applyAlignment="1" applyProtection="1">
      <alignment vertical="top" wrapText="1"/>
      <protection locked="0"/>
    </xf>
    <xf numFmtId="0" fontId="24" fillId="0" borderId="1" xfId="0" applyFont="1" applyBorder="1" applyAlignment="1" applyProtection="1">
      <alignment vertical="top" wrapText="1"/>
      <protection locked="0"/>
    </xf>
    <xf numFmtId="0" fontId="26" fillId="0" borderId="1" xfId="0" applyFont="1" applyBorder="1" applyAlignment="1" applyProtection="1">
      <alignment vertical="top" wrapText="1"/>
      <protection locked="0"/>
    </xf>
    <xf numFmtId="0" fontId="0" fillId="10" borderId="0" xfId="0" applyFill="1" applyProtection="1">
      <protection locked="0"/>
    </xf>
    <xf numFmtId="0" fontId="10" fillId="5" borderId="0" xfId="0" applyFont="1" applyFill="1" applyAlignment="1" applyProtection="1">
      <alignment vertical="top"/>
      <protection locked="0"/>
    </xf>
    <xf numFmtId="0" fontId="14" fillId="5" borderId="0" xfId="0" applyFont="1" applyFill="1" applyAlignment="1" applyProtection="1">
      <alignment vertical="top" wrapText="1"/>
      <protection locked="0"/>
    </xf>
    <xf numFmtId="2" fontId="0" fillId="10" borderId="0" xfId="0" applyNumberFormat="1" applyFill="1" applyProtection="1">
      <protection locked="0"/>
    </xf>
    <xf numFmtId="0" fontId="0" fillId="5" borderId="0" xfId="0" quotePrefix="1" applyFill="1" applyProtection="1">
      <protection locked="0"/>
    </xf>
    <xf numFmtId="2" fontId="21" fillId="11" borderId="0" xfId="0" applyNumberFormat="1" applyFont="1" applyFill="1"/>
    <xf numFmtId="0" fontId="21" fillId="11" borderId="0" xfId="0" applyFont="1" applyFill="1"/>
    <xf numFmtId="2" fontId="33" fillId="12" borderId="0" xfId="0" applyNumberFormat="1" applyFont="1" applyFill="1"/>
    <xf numFmtId="2" fontId="21" fillId="12" borderId="0" xfId="0" applyNumberFormat="1" applyFont="1" applyFill="1"/>
    <xf numFmtId="0" fontId="29" fillId="0" borderId="4" xfId="0" applyFont="1" applyBorder="1" applyAlignment="1">
      <alignment vertical="top" wrapText="1"/>
    </xf>
    <xf numFmtId="1" fontId="29" fillId="0" borderId="4" xfId="0" applyNumberFormat="1" applyFont="1" applyBorder="1" applyAlignment="1">
      <alignment vertical="top" wrapText="1"/>
    </xf>
    <xf numFmtId="0" fontId="23" fillId="0" borderId="0" xfId="0" applyFont="1" applyAlignment="1">
      <alignment vertical="top" wrapText="1"/>
    </xf>
    <xf numFmtId="0" fontId="23" fillId="0" borderId="6" xfId="0" applyFont="1" applyBorder="1" applyAlignment="1">
      <alignment vertical="top" wrapText="1"/>
    </xf>
    <xf numFmtId="0" fontId="23" fillId="0" borderId="7" xfId="0" applyFont="1" applyBorder="1" applyAlignment="1">
      <alignment vertical="top" wrapText="1"/>
    </xf>
    <xf numFmtId="0" fontId="23" fillId="0" borderId="8" xfId="0" applyFont="1" applyBorder="1" applyAlignment="1">
      <alignment vertical="top" wrapText="1"/>
    </xf>
    <xf numFmtId="0" fontId="23" fillId="0" borderId="9" xfId="0" applyFont="1" applyBorder="1" applyAlignment="1">
      <alignment vertical="top" wrapText="1"/>
    </xf>
    <xf numFmtId="0" fontId="23" fillId="0" borderId="10" xfId="0" applyFont="1" applyBorder="1" applyAlignment="1">
      <alignment vertical="top" wrapText="1"/>
    </xf>
    <xf numFmtId="2" fontId="29" fillId="0" borderId="4" xfId="0" applyNumberFormat="1" applyFont="1" applyBorder="1" applyAlignment="1">
      <alignment vertical="top" wrapText="1"/>
    </xf>
    <xf numFmtId="165" fontId="29" fillId="0" borderId="4" xfId="0" applyNumberFormat="1" applyFont="1" applyBorder="1" applyAlignment="1">
      <alignment vertical="top" wrapText="1"/>
    </xf>
    <xf numFmtId="0" fontId="14" fillId="0" borderId="0" xfId="0" applyFont="1" applyAlignment="1">
      <alignment vertical="top" wrapText="1"/>
    </xf>
    <xf numFmtId="0" fontId="14" fillId="0" borderId="8" xfId="0" applyFont="1" applyBorder="1" applyAlignment="1">
      <alignment vertical="top" wrapText="1"/>
    </xf>
    <xf numFmtId="0" fontId="14" fillId="0" borderId="9" xfId="0" applyFont="1" applyBorder="1" applyAlignment="1">
      <alignment vertical="top" wrapText="1"/>
    </xf>
    <xf numFmtId="0" fontId="14" fillId="0" borderId="10" xfId="0" applyFont="1" applyBorder="1" applyAlignment="1">
      <alignment vertical="top" wrapText="1"/>
    </xf>
    <xf numFmtId="0" fontId="35" fillId="13" borderId="1" xfId="0" applyFont="1" applyFill="1" applyBorder="1"/>
    <xf numFmtId="0" fontId="0" fillId="8" borderId="1" xfId="0" applyFill="1" applyBorder="1"/>
    <xf numFmtId="0" fontId="9" fillId="8" borderId="1" xfId="1" applyFill="1" applyBorder="1" applyAlignment="1" applyProtection="1"/>
    <xf numFmtId="0" fontId="17" fillId="0" borderId="1" xfId="0" applyFont="1" applyBorder="1" applyAlignment="1" applyProtection="1">
      <alignment vertical="top" wrapText="1"/>
      <protection locked="0"/>
    </xf>
    <xf numFmtId="0" fontId="1" fillId="0" borderId="1" xfId="0" applyFont="1" applyBorder="1" applyAlignment="1" applyProtection="1">
      <alignment vertical="top" wrapText="1"/>
      <protection locked="0"/>
    </xf>
    <xf numFmtId="0" fontId="19" fillId="0" borderId="1" xfId="0" applyFont="1" applyBorder="1" applyAlignment="1" applyProtection="1">
      <alignment vertical="top" wrapText="1"/>
      <protection locked="0"/>
    </xf>
    <xf numFmtId="0" fontId="17" fillId="0" borderId="2" xfId="0" applyFont="1" applyBorder="1" applyAlignment="1" applyProtection="1">
      <alignment vertical="top" wrapText="1"/>
      <protection locked="0"/>
    </xf>
    <xf numFmtId="2" fontId="15" fillId="0" borderId="1" xfId="0" applyNumberFormat="1" applyFont="1" applyBorder="1" applyAlignment="1" applyProtection="1">
      <alignment vertical="top" wrapText="1"/>
      <protection locked="0"/>
    </xf>
    <xf numFmtId="2" fontId="40" fillId="0" borderId="1" xfId="0" applyNumberFormat="1" applyFont="1" applyBorder="1" applyAlignment="1" applyProtection="1">
      <alignment vertical="top" wrapText="1"/>
      <protection locked="0"/>
    </xf>
    <xf numFmtId="1" fontId="40" fillId="0" borderId="1" xfId="0" applyNumberFormat="1" applyFont="1" applyBorder="1" applyAlignment="1" applyProtection="1">
      <alignment vertical="top" wrapText="1"/>
      <protection locked="0"/>
    </xf>
    <xf numFmtId="164" fontId="29" fillId="0" borderId="4" xfId="0" applyNumberFormat="1" applyFont="1" applyBorder="1" applyAlignment="1">
      <alignment vertical="top" wrapText="1"/>
    </xf>
    <xf numFmtId="0" fontId="0" fillId="0" borderId="6" xfId="0" applyBorder="1"/>
    <xf numFmtId="1" fontId="20" fillId="0" borderId="1" xfId="0" applyNumberFormat="1" applyFont="1" applyBorder="1" applyAlignment="1">
      <alignment vertical="top" wrapText="1"/>
    </xf>
    <xf numFmtId="0" fontId="10" fillId="3" borderId="11" xfId="0" applyFont="1" applyFill="1" applyBorder="1" applyAlignment="1">
      <alignment vertical="top" wrapText="1"/>
    </xf>
    <xf numFmtId="49" fontId="10" fillId="3" borderId="12" xfId="0" applyNumberFormat="1" applyFont="1" applyFill="1" applyBorder="1" applyAlignment="1">
      <alignment vertical="top" wrapText="1"/>
    </xf>
    <xf numFmtId="49" fontId="10" fillId="3" borderId="11" xfId="0" applyNumberFormat="1" applyFont="1" applyFill="1" applyBorder="1" applyAlignment="1">
      <alignment vertical="top" wrapText="1"/>
    </xf>
    <xf numFmtId="0" fontId="10" fillId="3" borderId="12" xfId="0" applyFont="1" applyFill="1" applyBorder="1" applyAlignment="1">
      <alignment vertical="top" wrapText="1"/>
    </xf>
    <xf numFmtId="164" fontId="29" fillId="0" borderId="1" xfId="0" applyNumberFormat="1" applyFont="1" applyBorder="1" applyAlignment="1">
      <alignment vertical="top" wrapText="1"/>
    </xf>
    <xf numFmtId="17" fontId="14" fillId="0" borderId="1" xfId="0" applyNumberFormat="1" applyFont="1" applyBorder="1" applyAlignment="1" applyProtection="1">
      <alignment vertical="top" wrapText="1"/>
      <protection locked="0"/>
    </xf>
    <xf numFmtId="10" fontId="33" fillId="12" borderId="0" xfId="0" applyNumberFormat="1" applyFont="1" applyFill="1"/>
    <xf numFmtId="0" fontId="0" fillId="0" borderId="13" xfId="0" applyBorder="1"/>
    <xf numFmtId="0" fontId="0" fillId="0" borderId="9" xfId="0" applyBorder="1"/>
    <xf numFmtId="0" fontId="27" fillId="5" borderId="0" xfId="0" applyFont="1" applyFill="1"/>
    <xf numFmtId="14" fontId="0" fillId="10" borderId="0" xfId="0" applyNumberFormat="1" applyFill="1" applyProtection="1">
      <protection locked="0"/>
    </xf>
    <xf numFmtId="14" fontId="16" fillId="2" borderId="1" xfId="0" applyNumberFormat="1" applyFont="1" applyFill="1" applyBorder="1" applyAlignment="1">
      <alignment horizontal="center" vertical="top" wrapText="1"/>
    </xf>
    <xf numFmtId="14" fontId="16" fillId="3" borderId="1" xfId="0" applyNumberFormat="1" applyFont="1" applyFill="1" applyBorder="1" applyAlignment="1">
      <alignment horizontal="center" vertical="top" wrapText="1"/>
    </xf>
    <xf numFmtId="14" fontId="27" fillId="5" borderId="0" xfId="0" applyNumberFormat="1" applyFont="1" applyFill="1"/>
    <xf numFmtId="0" fontId="41" fillId="5" borderId="0" xfId="0" applyFont="1" applyFill="1"/>
    <xf numFmtId="0" fontId="9" fillId="0" borderId="1" xfId="1" applyFill="1" applyBorder="1" applyAlignment="1" applyProtection="1"/>
    <xf numFmtId="0" fontId="9" fillId="0" borderId="0" xfId="1" applyFill="1" applyAlignment="1" applyProtection="1"/>
    <xf numFmtId="164" fontId="18" fillId="0" borderId="1" xfId="0" applyNumberFormat="1" applyFont="1" applyBorder="1" applyAlignment="1" applyProtection="1">
      <alignment vertical="top" wrapText="1"/>
      <protection locked="0"/>
    </xf>
    <xf numFmtId="2" fontId="26" fillId="10" borderId="1" xfId="0" applyNumberFormat="1" applyFont="1" applyFill="1" applyBorder="1" applyAlignment="1">
      <alignment vertical="top" wrapText="1"/>
    </xf>
    <xf numFmtId="2" fontId="18" fillId="10" borderId="1" xfId="0" applyNumberFormat="1" applyFont="1" applyFill="1" applyBorder="1" applyAlignment="1" applyProtection="1">
      <alignment vertical="top" wrapText="1"/>
      <protection locked="0"/>
    </xf>
    <xf numFmtId="2" fontId="18" fillId="10" borderId="1" xfId="0" applyNumberFormat="1" applyFont="1" applyFill="1" applyBorder="1" applyAlignment="1">
      <alignment vertical="top" wrapText="1"/>
    </xf>
    <xf numFmtId="0" fontId="36" fillId="5" borderId="0" xfId="0" applyFont="1" applyFill="1" applyAlignment="1">
      <alignment horizontal="left" vertical="top" wrapText="1"/>
    </xf>
    <xf numFmtId="0" fontId="42" fillId="5" borderId="0" xfId="0" applyFont="1" applyFill="1" applyAlignment="1">
      <alignment horizontal="center"/>
    </xf>
    <xf numFmtId="0" fontId="0" fillId="5" borderId="0" xfId="0" applyFill="1" applyAlignment="1">
      <alignment horizontal="left" vertical="top" wrapText="1"/>
    </xf>
    <xf numFmtId="0" fontId="0" fillId="10" borderId="0" xfId="0" applyFill="1" applyAlignment="1">
      <alignment horizontal="left"/>
    </xf>
    <xf numFmtId="0" fontId="0" fillId="10" borderId="0" xfId="0" applyFill="1" applyAlignment="1" applyProtection="1">
      <alignment horizontal="left"/>
      <protection locked="0"/>
    </xf>
    <xf numFmtId="0" fontId="17" fillId="0" borderId="2"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49" fontId="14" fillId="0" borderId="2" xfId="0" applyNumberFormat="1" applyFont="1" applyBorder="1" applyAlignment="1" applyProtection="1">
      <alignment horizontal="left" vertical="top" wrapText="1"/>
      <protection locked="0"/>
    </xf>
    <xf numFmtId="49" fontId="14" fillId="0" borderId="5" xfId="0" applyNumberFormat="1"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3" xfId="0" applyBorder="1" applyAlignment="1">
      <alignment horizontal="left" vertical="top" wrapText="1"/>
    </xf>
    <xf numFmtId="0" fontId="0" fillId="0" borderId="1" xfId="0" applyBorder="1" applyAlignment="1">
      <alignment horizontal="left" vertical="top" wrapText="1"/>
    </xf>
    <xf numFmtId="0" fontId="0" fillId="2" borderId="4" xfId="0" applyFill="1" applyBorder="1" applyAlignment="1">
      <alignment horizontal="center" vertical="top" wrapText="1"/>
    </xf>
    <xf numFmtId="0" fontId="0" fillId="2" borderId="12" xfId="0" applyFill="1" applyBorder="1" applyAlignment="1">
      <alignment horizontal="center" vertical="top" wrapText="1"/>
    </xf>
    <xf numFmtId="0" fontId="0" fillId="2" borderId="11" xfId="0" applyFill="1" applyBorder="1" applyAlignment="1">
      <alignment horizontal="center"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5" xfId="0" applyFont="1" applyBorder="1" applyAlignment="1">
      <alignment horizontal="left" vertical="top" wrapText="1"/>
    </xf>
    <xf numFmtId="0" fontId="19" fillId="0" borderId="2"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49" fontId="14" fillId="0" borderId="2" xfId="0" applyNumberFormat="1" applyFont="1" applyBorder="1" applyAlignment="1" applyProtection="1">
      <alignment horizontal="center" vertical="top" wrapText="1"/>
      <protection locked="0"/>
    </xf>
    <xf numFmtId="49" fontId="14" fillId="0" borderId="5" xfId="0" applyNumberFormat="1" applyFont="1" applyBorder="1" applyAlignment="1" applyProtection="1">
      <alignment horizontal="center" vertical="top" wrapText="1"/>
      <protection locked="0"/>
    </xf>
    <xf numFmtId="0" fontId="10" fillId="2" borderId="4" xfId="0" applyFont="1" applyFill="1" applyBorder="1" applyAlignment="1">
      <alignment horizontal="center" vertical="top" wrapText="1"/>
    </xf>
    <xf numFmtId="0" fontId="10" fillId="2" borderId="11" xfId="0" applyFont="1" applyFill="1" applyBorder="1" applyAlignment="1">
      <alignment horizontal="center" vertical="top" wrapText="1"/>
    </xf>
    <xf numFmtId="0" fontId="13" fillId="2" borderId="4" xfId="0" applyFont="1" applyFill="1" applyBorder="1" applyAlignment="1">
      <alignment horizontal="center" vertical="top" wrapText="1"/>
    </xf>
    <xf numFmtId="0" fontId="13" fillId="2" borderId="11" xfId="0" applyFont="1" applyFill="1" applyBorder="1" applyAlignment="1">
      <alignment horizontal="center" vertical="top" wrapText="1"/>
    </xf>
    <xf numFmtId="0" fontId="35" fillId="5" borderId="0" xfId="0" applyFont="1" applyFill="1" applyAlignment="1">
      <alignment horizontal="center"/>
    </xf>
    <xf numFmtId="0" fontId="19" fillId="0" borderId="2" xfId="0" applyFont="1" applyBorder="1" applyAlignment="1">
      <alignment horizontal="left" vertical="top" wrapText="1"/>
    </xf>
    <xf numFmtId="0" fontId="19" fillId="0" borderId="5" xfId="0" applyFont="1" applyBorder="1" applyAlignment="1">
      <alignment horizontal="left" vertical="top" wrapText="1"/>
    </xf>
    <xf numFmtId="49" fontId="14" fillId="0" borderId="2" xfId="0" applyNumberFormat="1" applyFont="1" applyBorder="1" applyAlignment="1">
      <alignment horizontal="left" vertical="top" wrapText="1"/>
    </xf>
    <xf numFmtId="49" fontId="14" fillId="0" borderId="5" xfId="0" applyNumberFormat="1" applyFont="1" applyBorder="1" applyAlignment="1">
      <alignment horizontal="left" vertical="top" wrapText="1"/>
    </xf>
    <xf numFmtId="0" fontId="17" fillId="0" borderId="2" xfId="0" applyFont="1" applyBorder="1" applyAlignment="1">
      <alignment horizontal="left" vertical="top" wrapText="1"/>
    </xf>
    <xf numFmtId="0" fontId="17" fillId="0" borderId="5" xfId="0" applyFont="1" applyBorder="1" applyAlignment="1">
      <alignment horizontal="left" vertical="top" wrapText="1"/>
    </xf>
    <xf numFmtId="0" fontId="0" fillId="0" borderId="0" xfId="0" applyAlignment="1">
      <alignment horizontal="left" vertical="top" wrapText="1"/>
    </xf>
    <xf numFmtId="49" fontId="14" fillId="0" borderId="2" xfId="0" applyNumberFormat="1" applyFont="1" applyBorder="1" applyAlignment="1">
      <alignment horizontal="center" vertical="top" wrapText="1"/>
    </xf>
    <xf numFmtId="49" fontId="14" fillId="0" borderId="5" xfId="0" applyNumberFormat="1" applyFont="1" applyBorder="1" applyAlignment="1">
      <alignment horizontal="center" vertical="top" wrapText="1"/>
    </xf>
    <xf numFmtId="0" fontId="30" fillId="0" borderId="22" xfId="0" applyFont="1" applyBorder="1" applyAlignment="1">
      <alignment horizontal="center"/>
    </xf>
    <xf numFmtId="0" fontId="10" fillId="0" borderId="0" xfId="0" applyFont="1" applyAlignment="1">
      <alignment horizontal="center" vertical="top" wrapText="1"/>
    </xf>
  </cellXfs>
  <cellStyles count="2">
    <cellStyle name="Hyperlink" xfId="1" builtinId="8"/>
    <cellStyle name="Normal" xfId="0" builtinId="0"/>
  </cellStyles>
  <dxfs count="566">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theme="0" tint="-0.24994659260841701"/>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theme="0" tint="-0.24994659260841701"/>
      </font>
    </dxf>
    <dxf>
      <font>
        <b/>
        <i val="0"/>
        <color theme="0" tint="-0.24994659260841701"/>
      </font>
    </dxf>
    <dxf>
      <font>
        <b/>
        <i val="0"/>
        <color rgb="FFFF0000"/>
      </font>
    </dxf>
    <dxf>
      <font>
        <b/>
        <i val="0"/>
        <color rgb="FF00B050"/>
      </font>
    </dxf>
    <dxf>
      <font>
        <b/>
        <i val="0"/>
        <color rgb="FFFF0000"/>
      </font>
    </dxf>
    <dxf>
      <font>
        <b/>
        <i val="0"/>
        <color rgb="FF00B050"/>
      </font>
    </dxf>
    <dxf>
      <font>
        <b/>
        <i val="0"/>
        <color rgb="FF00B050"/>
      </font>
    </dxf>
    <dxf>
      <font>
        <b/>
        <i val="0"/>
        <color theme="0" tint="-0.24994659260841701"/>
      </font>
    </dxf>
    <dxf>
      <font>
        <b/>
        <i val="0"/>
        <color rgb="FFFF0000"/>
      </font>
    </dxf>
    <dxf>
      <font>
        <b/>
        <i val="0"/>
        <color rgb="FF00B050"/>
      </font>
    </dxf>
    <dxf>
      <font>
        <b/>
        <i val="0"/>
        <color rgb="FFFF0000"/>
      </font>
    </dxf>
    <dxf>
      <font>
        <b/>
        <i val="0"/>
        <color rgb="FFFF0000"/>
      </font>
    </dxf>
    <dxf>
      <font>
        <b/>
        <i val="0"/>
        <color rgb="FF00B05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color rgb="FF00B050"/>
      </font>
    </dxf>
    <dxf>
      <font>
        <strike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theme="0" tint="-0.24994659260841701"/>
      </font>
    </dxf>
    <dxf>
      <font>
        <b/>
        <i val="0"/>
        <color rgb="FF00B050"/>
      </font>
    </dxf>
    <dxf>
      <font>
        <b/>
        <i val="0"/>
        <strike val="0"/>
        <color rgb="FF00B050"/>
      </font>
    </dxf>
    <dxf>
      <font>
        <b/>
        <i val="0"/>
        <strike val="0"/>
        <color rgb="FFFF0000"/>
      </font>
    </dxf>
    <dxf>
      <font>
        <strike val="0"/>
        <color theme="0" tint="-0.24994659260841701"/>
      </font>
    </dxf>
    <dxf>
      <font>
        <b/>
        <i val="0"/>
        <color theme="0" tint="-0.24994659260841701"/>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00B050"/>
      </font>
    </dxf>
    <dxf>
      <font>
        <b/>
        <i val="0"/>
        <color rgb="FF00B050"/>
      </font>
    </dxf>
    <dxf>
      <font>
        <b/>
        <i val="0"/>
        <color rgb="FF00B050"/>
      </font>
    </dxf>
    <dxf>
      <font>
        <b/>
        <i val="0"/>
        <color rgb="FFFF000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strike val="0"/>
        <color rgb="FFFF0000"/>
      </font>
    </dxf>
    <dxf>
      <font>
        <b/>
        <i val="0"/>
        <color rgb="FF00B050"/>
      </font>
    </dxf>
    <dxf>
      <font>
        <b/>
        <i val="0"/>
        <color rgb="FF00B050"/>
      </font>
    </dxf>
    <dxf>
      <font>
        <b/>
        <i val="0"/>
        <strike val="0"/>
        <color rgb="FFFF0000"/>
      </font>
    </dxf>
    <dxf>
      <font>
        <b/>
        <i val="0"/>
        <color rgb="FF00B050"/>
      </font>
    </dxf>
    <dxf>
      <font>
        <b/>
        <i val="0"/>
        <strike val="0"/>
        <color rgb="FFFF0000"/>
      </font>
    </dxf>
    <dxf>
      <font>
        <b/>
        <i val="0"/>
        <color rgb="FF00B050"/>
      </font>
    </dxf>
    <dxf>
      <font>
        <b/>
        <i val="0"/>
        <strike val="0"/>
        <color rgb="FFFF0000"/>
      </font>
    </dxf>
    <dxf>
      <font>
        <b/>
        <i val="0"/>
        <strike val="0"/>
        <color rgb="FF00B050"/>
      </font>
    </dxf>
    <dxf>
      <font>
        <b/>
        <i val="0"/>
        <strike val="0"/>
        <color rgb="FF00B050"/>
      </font>
    </dxf>
    <dxf>
      <font>
        <b/>
        <i val="0"/>
        <strike val="0"/>
        <color rgb="FFFF0000"/>
      </font>
    </dxf>
    <dxf>
      <font>
        <b/>
        <i val="0"/>
        <strike val="0"/>
        <color rgb="FFFF0000"/>
      </font>
    </dxf>
    <dxf>
      <font>
        <b/>
        <i val="0"/>
        <color rgb="FF00B050"/>
      </font>
    </dxf>
    <dxf>
      <font>
        <b/>
        <i val="0"/>
        <strike val="0"/>
        <color rgb="FFFF0000"/>
      </font>
    </dxf>
    <dxf>
      <font>
        <b/>
        <i val="0"/>
        <strike val="0"/>
        <color rgb="FFFF0000"/>
      </font>
    </dxf>
    <dxf>
      <font>
        <b/>
        <i val="0"/>
        <color rgb="FF00B050"/>
      </font>
    </dxf>
    <dxf>
      <font>
        <b/>
        <i val="0"/>
        <strike val="0"/>
        <color rgb="FFFF0000"/>
      </font>
    </dxf>
    <dxf>
      <font>
        <b/>
        <i val="0"/>
        <strike val="0"/>
        <color rgb="FF00B050"/>
      </font>
    </dxf>
    <dxf>
      <font>
        <b/>
        <i val="0"/>
        <color rgb="FF00B050"/>
      </font>
    </dxf>
    <dxf>
      <font>
        <b/>
        <i val="0"/>
        <color rgb="FF00B050"/>
      </font>
    </dxf>
    <dxf>
      <font>
        <b/>
        <i val="0"/>
        <strike val="0"/>
        <color rgb="FFFF0000"/>
      </font>
    </dxf>
    <dxf>
      <font>
        <b/>
        <i val="0"/>
        <strike val="0"/>
        <color theme="0" tint="-0.24994659260841701"/>
      </font>
    </dxf>
    <dxf>
      <font>
        <b/>
        <i val="0"/>
        <strike val="0"/>
        <color theme="0" tint="-0.24994659260841701"/>
      </font>
    </dxf>
    <dxf>
      <font>
        <b/>
        <i val="0"/>
        <strike val="0"/>
        <color theme="0" tint="-0.24994659260841701"/>
      </font>
    </dxf>
    <dxf>
      <font>
        <b/>
        <i val="0"/>
        <strike val="0"/>
        <color theme="0" tint="-0.24994659260841701"/>
      </font>
    </dxf>
    <dxf>
      <font>
        <b/>
        <i val="0"/>
        <strike val="0"/>
        <color theme="0" tint="-0.24994659260841701"/>
      </font>
    </dxf>
    <dxf>
      <font>
        <b/>
        <i val="0"/>
        <strike val="0"/>
        <color theme="0" tint="-0.24994659260841701"/>
      </font>
    </dxf>
    <dxf>
      <font>
        <b/>
        <i val="0"/>
        <color theme="0" tint="-0.24994659260841701"/>
      </font>
    </dxf>
    <dxf>
      <font>
        <b/>
        <i val="0"/>
        <strike val="0"/>
        <color rgb="FF00B050"/>
      </font>
    </dxf>
    <dxf>
      <font>
        <strike val="0"/>
        <color theme="0" tint="-0.24994659260841701"/>
      </font>
    </dxf>
    <dxf>
      <font>
        <b/>
        <i val="0"/>
        <strike val="0"/>
        <color rgb="FFFF0000"/>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theme="0" tint="-0.24994659260841701"/>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00B050"/>
      </font>
    </dxf>
    <dxf>
      <font>
        <b/>
        <i val="0"/>
        <strike val="0"/>
        <color theme="0" tint="-0.24994659260841701"/>
      </font>
    </dxf>
    <dxf>
      <font>
        <b/>
        <i val="0"/>
        <color rgb="FFFF0000"/>
      </font>
    </dxf>
    <dxf>
      <font>
        <b/>
        <i val="0"/>
        <color rgb="FF00B050"/>
      </font>
    </dxf>
    <dxf>
      <font>
        <b/>
        <i val="0"/>
        <color rgb="FFFF0000"/>
      </font>
    </dxf>
    <dxf>
      <font>
        <b/>
        <i val="0"/>
        <color rgb="FF00B050"/>
      </font>
    </dxf>
    <dxf>
      <font>
        <b/>
        <i val="0"/>
        <color theme="0" tint="-0.24994659260841701"/>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FF0000"/>
      </font>
    </dxf>
    <dxf>
      <font>
        <b/>
        <i val="0"/>
        <color rgb="FF00B050"/>
      </font>
    </dxf>
    <dxf>
      <font>
        <b/>
        <i val="0"/>
        <color rgb="FF00B050"/>
      </font>
    </dxf>
    <dxf>
      <font>
        <b/>
        <i val="0"/>
        <color rgb="FF00B050"/>
      </font>
    </dxf>
    <dxf>
      <font>
        <b/>
        <i val="0"/>
        <color theme="0" tint="-0.24994659260841701"/>
      </font>
    </dxf>
    <dxf>
      <font>
        <b/>
        <i val="0"/>
        <color rgb="FFFF0000"/>
      </font>
    </dxf>
    <dxf>
      <font>
        <b/>
        <i val="0"/>
        <color rgb="FF00B05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strike val="0"/>
        <color theme="0" tint="-0.24994659260841701"/>
      </font>
    </dxf>
    <dxf>
      <font>
        <b/>
        <i val="0"/>
        <color rgb="FF00B050"/>
      </font>
    </dxf>
    <dxf>
      <font>
        <b/>
        <i val="0"/>
        <color rgb="FFFF0000"/>
      </font>
    </dxf>
    <dxf>
      <font>
        <b/>
        <i val="0"/>
        <color rgb="FFFF0000"/>
      </font>
    </dxf>
    <dxf>
      <font>
        <b/>
        <i val="0"/>
        <color rgb="FFFF0000"/>
      </font>
    </dxf>
    <dxf>
      <font>
        <b/>
        <i val="0"/>
        <color theme="0" tint="-0.24994659260841701"/>
      </font>
    </dxf>
    <dxf>
      <font>
        <b/>
        <i val="0"/>
        <color rgb="FF00B050"/>
      </font>
    </dxf>
    <dxf>
      <font>
        <b/>
        <i val="0"/>
        <color rgb="FFFF0000"/>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00B050"/>
      </font>
    </dxf>
    <dxf>
      <font>
        <b/>
        <i val="0"/>
        <color rgb="FFFF0000"/>
      </font>
    </dxf>
    <dxf>
      <font>
        <b/>
        <i val="0"/>
        <color rgb="FF00B050"/>
      </font>
    </dxf>
    <dxf>
      <font>
        <b/>
        <i val="0"/>
        <color rgb="FF00B050"/>
      </font>
    </dxf>
    <dxf>
      <font>
        <b/>
        <i val="0"/>
        <color rgb="FFFF0000"/>
      </font>
    </dxf>
    <dxf>
      <font>
        <b/>
        <i val="0"/>
        <color theme="0" tint="-0.24994659260841701"/>
      </font>
    </dxf>
    <dxf>
      <font>
        <b/>
        <i val="0"/>
        <color rgb="FF00B050"/>
      </font>
    </dxf>
    <dxf>
      <font>
        <b/>
        <i val="0"/>
        <color rgb="FFFF0000"/>
      </font>
    </dxf>
    <dxf>
      <font>
        <b/>
        <i val="0"/>
        <strike val="0"/>
        <color theme="0" tint="-0.24994659260841701"/>
      </font>
    </dxf>
    <dxf>
      <font>
        <b/>
        <i val="0"/>
        <color rgb="FFFF0000"/>
      </font>
    </dxf>
    <dxf>
      <font>
        <b/>
        <i val="0"/>
        <color rgb="FF00B050"/>
      </font>
    </dxf>
    <dxf>
      <font>
        <b/>
        <i val="0"/>
        <color theme="0" tint="-0.24994659260841701"/>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theme="0" tint="-0.24994659260841701"/>
      </font>
    </dxf>
    <dxf>
      <font>
        <b/>
        <i val="0"/>
        <color rgb="FF00B050"/>
      </font>
    </dxf>
    <dxf>
      <font>
        <b/>
        <i val="0"/>
        <color rgb="FF00B050"/>
      </font>
    </dxf>
    <dxf>
      <font>
        <b/>
        <i val="0"/>
        <color rgb="FFFF0000"/>
      </font>
    </dxf>
    <dxf>
      <font>
        <b/>
        <i val="0"/>
        <color rgb="FFFF0000"/>
      </font>
    </dxf>
    <dxf>
      <font>
        <b/>
        <i val="0"/>
        <color rgb="FF00B050"/>
      </font>
    </dxf>
    <dxf>
      <font>
        <b/>
        <i val="0"/>
        <strike val="0"/>
        <color theme="0" tint="-0.24994659260841701"/>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theme="0" tint="-0.24994659260841701"/>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FF000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theme="0" tint="-0.24994659260841701"/>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FF0000"/>
      </font>
    </dxf>
    <dxf>
      <font>
        <b/>
        <i val="0"/>
        <color rgb="FF00B050"/>
      </font>
    </dxf>
    <dxf>
      <font>
        <b/>
        <i val="0"/>
        <color rgb="FF00B050"/>
      </font>
    </dxf>
    <dxf>
      <font>
        <b/>
        <i val="0"/>
        <color rgb="FFFF0000"/>
      </font>
    </dxf>
    <dxf>
      <font>
        <b/>
        <i val="0"/>
        <color theme="0" tint="-0.24994659260841701"/>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theme="0" tint="-0.24994659260841701"/>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theme="0" tint="-0.24994659260841701"/>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FF0000"/>
      </font>
    </dxf>
    <dxf>
      <font>
        <b/>
        <i val="0"/>
        <strike val="0"/>
        <color rgb="FF00B05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FF0000"/>
      </font>
    </dxf>
    <dxf>
      <font>
        <b/>
        <i val="0"/>
        <strike val="0"/>
        <color rgb="FF00B050"/>
      </font>
    </dxf>
    <dxf>
      <font>
        <b/>
        <i val="0"/>
        <strike val="0"/>
        <color rgb="FF00B050"/>
      </font>
    </dxf>
    <dxf>
      <font>
        <b/>
        <i val="0"/>
        <strike val="0"/>
        <color rgb="FFFF0000"/>
      </font>
    </dxf>
    <dxf>
      <font>
        <b/>
        <i val="0"/>
        <strike val="0"/>
        <color rgb="FFFF0000"/>
      </font>
    </dxf>
    <dxf>
      <font>
        <b/>
        <i val="0"/>
        <strike val="0"/>
        <color rgb="FF00B050"/>
      </font>
    </dxf>
    <dxf>
      <font>
        <b/>
        <i val="0"/>
        <strike val="0"/>
        <color rgb="FF00B050"/>
      </font>
    </dxf>
    <dxf>
      <font>
        <b/>
        <i val="0"/>
        <strike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542925</xdr:colOff>
      <xdr:row>0</xdr:row>
      <xdr:rowOff>38100</xdr:rowOff>
    </xdr:from>
    <xdr:to>
      <xdr:col>13</xdr:col>
      <xdr:colOff>561975</xdr:colOff>
      <xdr:row>6</xdr:row>
      <xdr:rowOff>38100</xdr:rowOff>
    </xdr:to>
    <xdr:pic>
      <xdr:nvPicPr>
        <xdr:cNvPr id="3178" name="Picture 1" descr="facebook.jpg">
          <a:extLst>
            <a:ext uri="{FF2B5EF4-FFF2-40B4-BE49-F238E27FC236}">
              <a16:creationId xmlns:a16="http://schemas.microsoft.com/office/drawing/2014/main" id="{00000000-0008-0000-0000-00006A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1825" y="38100"/>
          <a:ext cx="12382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85725</xdr:colOff>
      <xdr:row>0</xdr:row>
      <xdr:rowOff>247650</xdr:rowOff>
    </xdr:from>
    <xdr:to>
      <xdr:col>11</xdr:col>
      <xdr:colOff>542925</xdr:colOff>
      <xdr:row>10</xdr:row>
      <xdr:rowOff>85725</xdr:rowOff>
    </xdr:to>
    <xdr:pic>
      <xdr:nvPicPr>
        <xdr:cNvPr id="16499" name="Picture 1137">
          <a:extLst>
            <a:ext uri="{FF2B5EF4-FFF2-40B4-BE49-F238E27FC236}">
              <a16:creationId xmlns:a16="http://schemas.microsoft.com/office/drawing/2014/main" id="{00000000-0008-0000-0100-0000734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24475" y="247650"/>
          <a:ext cx="188595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381000</xdr:colOff>
          <xdr:row>243</xdr:row>
          <xdr:rowOff>177800</xdr:rowOff>
        </xdr:from>
        <xdr:to>
          <xdr:col>7</xdr:col>
          <xdr:colOff>38100</xdr:colOff>
          <xdr:row>247</xdr:row>
          <xdr:rowOff>25400</xdr:rowOff>
        </xdr:to>
        <xdr:sp macro="" textlink="">
          <xdr:nvSpPr>
            <xdr:cNvPr id="5500" name="Button 380" hidden="1">
              <a:extLst>
                <a:ext uri="{63B3BB69-23CF-44E3-9099-C40C66FF867C}">
                  <a14:compatExt spid="_x0000_s5500"/>
                </a:ext>
                <a:ext uri="{FF2B5EF4-FFF2-40B4-BE49-F238E27FC236}">
                  <a16:creationId xmlns:a16="http://schemas.microsoft.com/office/drawing/2014/main" id="{00000000-0008-0000-0200-00007C1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400" b="1" i="0" u="none" strike="noStrike" baseline="0">
                  <a:solidFill>
                    <a:srgbClr val="008000"/>
                  </a:solidFill>
                  <a:latin typeface="Calibri" pitchFamily="2" charset="0"/>
                  <a:cs typeface="Calibri" pitchFamily="2" charset="0"/>
                </a:rPr>
                <a:t>Print Full Results as PDF file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1168400</xdr:colOff>
          <xdr:row>112</xdr:row>
          <xdr:rowOff>25400</xdr:rowOff>
        </xdr:from>
        <xdr:to>
          <xdr:col>4</xdr:col>
          <xdr:colOff>546100</xdr:colOff>
          <xdr:row>115</xdr:row>
          <xdr:rowOff>127000</xdr:rowOff>
        </xdr:to>
        <xdr:sp macro="" textlink="">
          <xdr:nvSpPr>
            <xdr:cNvPr id="9676" name="Button 460" hidden="1">
              <a:extLst>
                <a:ext uri="{63B3BB69-23CF-44E3-9099-C40C66FF867C}">
                  <a14:compatExt spid="_x0000_s9676"/>
                </a:ext>
                <a:ext uri="{FF2B5EF4-FFF2-40B4-BE49-F238E27FC236}">
                  <a16:creationId xmlns:a16="http://schemas.microsoft.com/office/drawing/2014/main" id="{00000000-0008-0000-0500-0000CC2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400" b="1" i="0" u="none" strike="noStrike" baseline="0">
                  <a:solidFill>
                    <a:srgbClr val="008000"/>
                  </a:solidFill>
                  <a:latin typeface="Calibri" pitchFamily="2" charset="0"/>
                  <a:cs typeface="Calibri" pitchFamily="2" charset="0"/>
                </a:rPr>
                <a:t>Print Summary Report as PDF file</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1168400</xdr:colOff>
          <xdr:row>112</xdr:row>
          <xdr:rowOff>25400</xdr:rowOff>
        </xdr:from>
        <xdr:to>
          <xdr:col>4</xdr:col>
          <xdr:colOff>546100</xdr:colOff>
          <xdr:row>115</xdr:row>
          <xdr:rowOff>127000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700-0000013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400" b="1" i="0" u="none" strike="noStrike" baseline="0">
                  <a:solidFill>
                    <a:srgbClr val="008000"/>
                  </a:solidFill>
                  <a:latin typeface="Calibri" pitchFamily="2" charset="0"/>
                  <a:cs typeface="Calibri" pitchFamily="2" charset="0"/>
                </a:rPr>
                <a:t>Print Summary Report as PDF file</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hyperlink" Target="http://www.sickkids.ca/caliperproject/index.html" TargetMode="External"/><Relationship Id="rId7" Type="http://schemas.openxmlformats.org/officeDocument/2006/relationships/hyperlink" Target="https://www.firstclassmed.com/articles/2017/folate-trap" TargetMode="External"/><Relationship Id="rId2" Type="http://schemas.openxmlformats.org/officeDocument/2006/relationships/hyperlink" Target="https://www.rcpa.edu.au/Library/Practising-Pathology/RCPA-Manual/Home" TargetMode="External"/><Relationship Id="rId1" Type="http://schemas.openxmlformats.org/officeDocument/2006/relationships/hyperlink" Target="http://www.sydpath.stvincents.com.au/tests/InfSheets.htm" TargetMode="External"/><Relationship Id="rId6" Type="http://schemas.openxmlformats.org/officeDocument/2006/relationships/hyperlink" Target="https://www.sciencedirect.com/science/article/abs/pii/S0009912020308833?via%3Dihub" TargetMode="External"/><Relationship Id="rId5" Type="http://schemas.openxmlformats.org/officeDocument/2006/relationships/hyperlink" Target="http://www.bloodchemistryanalysis.com/pdf%20files/blood-chemistry-qrg.pdf" TargetMode="External"/><Relationship Id="rId4" Type="http://schemas.openxmlformats.org/officeDocument/2006/relationships/hyperlink" Target="https://ahealthymeal.com/calculate-ratios-of-zinc-copper-ceruloplasmin/"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wdp.com.au/patients/find-a-collection-centre/" TargetMode="External"/><Relationship Id="rId13" Type="http://schemas.openxmlformats.org/officeDocument/2006/relationships/hyperlink" Target="https://www.befunctional.com.au/" TargetMode="External"/><Relationship Id="rId18" Type="http://schemas.openxmlformats.org/officeDocument/2006/relationships/hyperlink" Target="https://www.clinicallabs.com.au/" TargetMode="External"/><Relationship Id="rId3" Type="http://schemas.openxmlformats.org/officeDocument/2006/relationships/hyperlink" Target="https://laverty.com.au/patients/locations" TargetMode="External"/><Relationship Id="rId21" Type="http://schemas.openxmlformats.org/officeDocument/2006/relationships/hyperlink" Target="https://www.medway.com.au/" TargetMode="External"/><Relationship Id="rId7" Type="http://schemas.openxmlformats.org/officeDocument/2006/relationships/hyperlink" Target="https://www.wdp.com.au/patients/find-a-collection-centre/" TargetMode="External"/><Relationship Id="rId12" Type="http://schemas.openxmlformats.org/officeDocument/2006/relationships/hyperlink" Target="https://www.befunctional.com.au/" TargetMode="External"/><Relationship Id="rId17" Type="http://schemas.openxmlformats.org/officeDocument/2006/relationships/hyperlink" Target="https://www.clinicallabs.com.au/" TargetMode="External"/><Relationship Id="rId2" Type="http://schemas.openxmlformats.org/officeDocument/2006/relationships/hyperlink" Target="https://laverty.com.au/patients/locations" TargetMode="External"/><Relationship Id="rId16" Type="http://schemas.openxmlformats.org/officeDocument/2006/relationships/hyperlink" Target="https://www.clinicallabs.com.au/" TargetMode="External"/><Relationship Id="rId20" Type="http://schemas.openxmlformats.org/officeDocument/2006/relationships/hyperlink" Target="https://www.medway.com.au/" TargetMode="External"/><Relationship Id="rId1" Type="http://schemas.openxmlformats.org/officeDocument/2006/relationships/hyperlink" Target="http://qml.com.au/collectioncentres.aspx" TargetMode="External"/><Relationship Id="rId6" Type="http://schemas.openxmlformats.org/officeDocument/2006/relationships/hyperlink" Target="http://www.abbottpathology.com.au/CollectionCentres.aspx" TargetMode="External"/><Relationship Id="rId11" Type="http://schemas.openxmlformats.org/officeDocument/2006/relationships/hyperlink" Target="https://www.befunctional.com.au/" TargetMode="External"/><Relationship Id="rId5" Type="http://schemas.openxmlformats.org/officeDocument/2006/relationships/hyperlink" Target="http://www.tmlpath.com.au/IamaPatient/PatientCollectionServices/CollectionCentres.aspx" TargetMode="External"/><Relationship Id="rId15" Type="http://schemas.openxmlformats.org/officeDocument/2006/relationships/hyperlink" Target="https://www.clinicallabs.com.au/" TargetMode="External"/><Relationship Id="rId10" Type="http://schemas.openxmlformats.org/officeDocument/2006/relationships/hyperlink" Target="https://www.befunctional.com.au/" TargetMode="External"/><Relationship Id="rId19" Type="http://schemas.openxmlformats.org/officeDocument/2006/relationships/hyperlink" Target="https://www.medway.com.au/" TargetMode="External"/><Relationship Id="rId4" Type="http://schemas.openxmlformats.org/officeDocument/2006/relationships/hyperlink" Target="http://dorevich.com.au/patients/find-a-collection-centre/" TargetMode="External"/><Relationship Id="rId9" Type="http://schemas.openxmlformats.org/officeDocument/2006/relationships/hyperlink" Target="https://www.clinicallabs.com.au/" TargetMode="External"/><Relationship Id="rId14" Type="http://schemas.openxmlformats.org/officeDocument/2006/relationships/hyperlink" Target="https://www.befunctional.com.au/" TargetMode="External"/><Relationship Id="rId22" Type="http://schemas.openxmlformats.org/officeDocument/2006/relationships/hyperlink" Target="https://www.medway.com.a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0DCB2-12ED-4FCF-B254-56914C72ED0D}">
  <sheetPr codeName="Sheet1"/>
  <dimension ref="A1:N24"/>
  <sheetViews>
    <sheetView workbookViewId="0">
      <selection activeCell="A25" sqref="A25"/>
    </sheetView>
  </sheetViews>
  <sheetFormatPr baseColWidth="10" defaultColWidth="8.83203125" defaultRowHeight="15" x14ac:dyDescent="0.2"/>
  <cols>
    <col min="1" max="1" width="5.1640625" customWidth="1"/>
  </cols>
  <sheetData>
    <row r="1" spans="1:14" ht="19" x14ac:dyDescent="0.25">
      <c r="A1" s="123" t="s">
        <v>0</v>
      </c>
      <c r="B1" s="124"/>
      <c r="E1" s="88"/>
      <c r="F1" s="88"/>
      <c r="G1" s="88"/>
      <c r="H1" s="88"/>
      <c r="I1" s="88"/>
      <c r="J1" s="88"/>
      <c r="K1" s="88"/>
      <c r="L1" s="88"/>
      <c r="M1" s="88"/>
      <c r="N1" s="88"/>
    </row>
    <row r="2" spans="1:14" ht="16" x14ac:dyDescent="0.2">
      <c r="A2" s="125">
        <v>1</v>
      </c>
      <c r="B2" s="119" t="s">
        <v>1</v>
      </c>
      <c r="C2" s="88"/>
      <c r="D2" s="88"/>
      <c r="E2" s="88"/>
      <c r="F2" s="88"/>
      <c r="G2" s="88"/>
      <c r="H2" s="88"/>
      <c r="I2" s="88"/>
      <c r="J2" s="88"/>
      <c r="K2" s="88"/>
      <c r="L2" s="88"/>
      <c r="M2" s="88"/>
      <c r="N2" s="88"/>
    </row>
    <row r="3" spans="1:14" ht="16" x14ac:dyDescent="0.2">
      <c r="A3" s="125">
        <v>2</v>
      </c>
      <c r="B3" s="119" t="s">
        <v>2</v>
      </c>
      <c r="C3" s="88"/>
      <c r="D3" s="88"/>
      <c r="E3" s="88"/>
      <c r="F3" s="88"/>
      <c r="G3" s="88"/>
      <c r="H3" s="88"/>
      <c r="I3" s="88"/>
      <c r="J3" s="88"/>
      <c r="K3" s="88"/>
      <c r="L3" s="88"/>
      <c r="M3" s="88"/>
      <c r="N3" s="88"/>
    </row>
    <row r="4" spans="1:14" ht="16" x14ac:dyDescent="0.2">
      <c r="A4" s="125">
        <v>3</v>
      </c>
      <c r="B4" s="119" t="s">
        <v>3</v>
      </c>
      <c r="C4" s="88"/>
      <c r="D4" s="88"/>
      <c r="E4" s="88"/>
      <c r="F4" s="88"/>
      <c r="G4" s="88"/>
      <c r="H4" s="88"/>
      <c r="I4" s="88"/>
      <c r="J4" s="88"/>
      <c r="K4" s="88"/>
      <c r="L4" s="88"/>
      <c r="M4" s="88"/>
      <c r="N4" s="88"/>
    </row>
    <row r="5" spans="1:14" ht="16" x14ac:dyDescent="0.2">
      <c r="A5" s="125">
        <v>4</v>
      </c>
      <c r="B5" s="119" t="s">
        <v>4</v>
      </c>
      <c r="C5" s="88"/>
      <c r="D5" s="88"/>
      <c r="E5" s="88"/>
      <c r="F5" s="88"/>
      <c r="G5" s="88"/>
      <c r="H5" s="88"/>
      <c r="I5" s="88"/>
      <c r="J5" s="88"/>
      <c r="K5" s="88"/>
      <c r="L5" s="88"/>
      <c r="M5" s="88"/>
      <c r="N5" s="88"/>
    </row>
    <row r="6" spans="1:14" ht="16" x14ac:dyDescent="0.2">
      <c r="A6" s="125">
        <v>5</v>
      </c>
      <c r="B6" s="119" t="s">
        <v>5</v>
      </c>
      <c r="C6" s="88"/>
      <c r="D6" s="88"/>
      <c r="E6" s="88"/>
      <c r="F6" s="88"/>
      <c r="G6" s="88"/>
      <c r="H6" s="88"/>
      <c r="I6" s="88"/>
      <c r="J6" s="88"/>
      <c r="K6" s="88"/>
      <c r="L6" s="88"/>
      <c r="M6" s="88"/>
      <c r="N6" s="88"/>
    </row>
    <row r="7" spans="1:14" ht="16" x14ac:dyDescent="0.2">
      <c r="A7" s="125">
        <v>6</v>
      </c>
      <c r="B7" s="119" t="s">
        <v>6</v>
      </c>
      <c r="C7" s="88"/>
      <c r="D7" s="88"/>
      <c r="E7" s="88"/>
      <c r="F7" s="88"/>
      <c r="G7" s="88"/>
      <c r="H7" s="88"/>
      <c r="I7" s="88"/>
      <c r="J7" s="88"/>
      <c r="K7" s="88"/>
      <c r="L7" s="88"/>
      <c r="M7" s="88"/>
      <c r="N7" s="88"/>
    </row>
    <row r="8" spans="1:14" ht="16" x14ac:dyDescent="0.2">
      <c r="A8" s="125">
        <v>7</v>
      </c>
      <c r="B8" s="119" t="s">
        <v>7</v>
      </c>
      <c r="C8" s="88"/>
      <c r="D8" s="88"/>
      <c r="E8" s="88"/>
      <c r="F8" s="88"/>
      <c r="G8" s="88"/>
      <c r="H8" s="88"/>
      <c r="I8" s="88"/>
      <c r="J8" s="88"/>
      <c r="K8" s="88"/>
      <c r="L8" s="88"/>
      <c r="M8" s="88"/>
      <c r="N8" s="88"/>
    </row>
    <row r="9" spans="1:14" ht="16" x14ac:dyDescent="0.2">
      <c r="A9" s="125">
        <v>8</v>
      </c>
      <c r="B9" s="119" t="s">
        <v>8</v>
      </c>
      <c r="C9" s="88"/>
      <c r="D9" s="88"/>
      <c r="E9" s="88"/>
      <c r="F9" s="88"/>
      <c r="G9" s="88"/>
      <c r="H9" s="88"/>
      <c r="I9" s="88"/>
      <c r="J9" s="88"/>
      <c r="K9" s="88"/>
      <c r="L9" s="88"/>
      <c r="M9" s="88"/>
      <c r="N9" s="88"/>
    </row>
    <row r="10" spans="1:14" ht="16" x14ac:dyDescent="0.2">
      <c r="A10" s="125">
        <v>9</v>
      </c>
      <c r="B10" s="119" t="s">
        <v>9</v>
      </c>
      <c r="C10" s="88"/>
      <c r="D10" s="88"/>
      <c r="E10" s="88"/>
      <c r="F10" s="88"/>
      <c r="G10" s="88"/>
      <c r="H10" s="88"/>
      <c r="I10" s="88"/>
      <c r="J10" s="88"/>
      <c r="K10" s="88"/>
      <c r="L10" s="88"/>
      <c r="M10" s="88"/>
      <c r="N10" s="88"/>
    </row>
    <row r="11" spans="1:14" ht="16" x14ac:dyDescent="0.2">
      <c r="A11" s="125">
        <v>10</v>
      </c>
      <c r="B11" s="119" t="s">
        <v>10</v>
      </c>
      <c r="C11" s="88"/>
      <c r="D11" s="88"/>
      <c r="E11" s="88"/>
      <c r="F11" s="88"/>
      <c r="G11" s="88"/>
      <c r="H11" s="88"/>
      <c r="I11" s="88"/>
      <c r="J11" s="88"/>
      <c r="K11" s="88"/>
      <c r="L11" s="88"/>
      <c r="M11" s="88"/>
      <c r="N11" s="88"/>
    </row>
    <row r="12" spans="1:14" ht="16" x14ac:dyDescent="0.2">
      <c r="A12" s="125">
        <v>11</v>
      </c>
      <c r="B12" s="119" t="s">
        <v>11</v>
      </c>
      <c r="C12" s="88"/>
      <c r="D12" s="88"/>
      <c r="E12" s="88"/>
      <c r="F12" s="88"/>
      <c r="G12" s="88"/>
      <c r="H12" s="88"/>
      <c r="I12" s="88"/>
      <c r="J12" s="88"/>
      <c r="K12" s="88"/>
      <c r="L12" s="88"/>
      <c r="M12" s="88"/>
      <c r="N12" s="88"/>
    </row>
    <row r="13" spans="1:14" ht="16" x14ac:dyDescent="0.2">
      <c r="A13" s="125">
        <v>12</v>
      </c>
      <c r="B13" s="119" t="s">
        <v>12</v>
      </c>
      <c r="C13" s="88"/>
      <c r="D13" s="88"/>
      <c r="E13" s="88"/>
      <c r="F13" s="88"/>
      <c r="G13" s="88"/>
      <c r="H13" s="88"/>
      <c r="I13" s="88"/>
      <c r="J13" s="88"/>
      <c r="K13" s="88"/>
      <c r="L13" s="88"/>
      <c r="M13" s="88"/>
      <c r="N13" s="88"/>
    </row>
    <row r="14" spans="1:14" ht="16" x14ac:dyDescent="0.2">
      <c r="A14" s="125">
        <v>13</v>
      </c>
      <c r="B14" s="119" t="s">
        <v>13</v>
      </c>
      <c r="C14" s="88"/>
      <c r="D14" s="88"/>
      <c r="E14" s="88"/>
      <c r="F14" s="88"/>
      <c r="G14" s="88"/>
      <c r="H14" s="88"/>
      <c r="I14" s="88"/>
      <c r="J14" s="88"/>
      <c r="K14" s="88"/>
      <c r="L14" s="88"/>
      <c r="M14" s="88"/>
      <c r="N14" s="88"/>
    </row>
    <row r="15" spans="1:14" ht="16" x14ac:dyDescent="0.2">
      <c r="A15" s="119"/>
      <c r="B15" s="119"/>
      <c r="C15" s="88"/>
      <c r="D15" s="88"/>
      <c r="E15" s="88"/>
      <c r="F15" s="88"/>
      <c r="G15" s="88"/>
      <c r="H15" s="88"/>
      <c r="I15" s="88"/>
      <c r="J15" s="88"/>
      <c r="K15" s="88"/>
      <c r="L15" s="88"/>
      <c r="M15" s="88"/>
      <c r="N15" s="88"/>
    </row>
    <row r="16" spans="1:14" ht="16" x14ac:dyDescent="0.2">
      <c r="A16" s="203" t="s">
        <v>14</v>
      </c>
      <c r="B16" s="119"/>
      <c r="C16" s="88"/>
      <c r="D16" s="88"/>
      <c r="E16" s="88"/>
      <c r="F16" s="88"/>
      <c r="G16" s="88"/>
      <c r="H16" s="88"/>
      <c r="I16" s="88"/>
      <c r="J16" s="88"/>
      <c r="K16" s="88"/>
      <c r="L16" s="88"/>
      <c r="M16" s="88"/>
      <c r="N16" s="88"/>
    </row>
    <row r="17" spans="1:14" ht="112.5" customHeight="1" x14ac:dyDescent="0.2">
      <c r="A17" s="210" t="s">
        <v>15</v>
      </c>
      <c r="B17" s="210"/>
      <c r="C17" s="210"/>
      <c r="D17" s="210"/>
      <c r="E17" s="210"/>
      <c r="F17" s="210"/>
      <c r="G17" s="210"/>
      <c r="H17" s="210"/>
      <c r="I17" s="210"/>
      <c r="J17" s="210"/>
      <c r="K17" s="210"/>
      <c r="L17" s="210"/>
      <c r="M17" s="210"/>
      <c r="N17" s="210"/>
    </row>
    <row r="18" spans="1:14" x14ac:dyDescent="0.2">
      <c r="A18" s="88"/>
      <c r="B18" s="88"/>
      <c r="C18" s="88"/>
      <c r="D18" s="88"/>
      <c r="E18" s="88"/>
      <c r="F18" s="88"/>
      <c r="G18" s="88"/>
      <c r="H18" s="88"/>
      <c r="I18" s="88"/>
      <c r="J18" s="88"/>
      <c r="K18" s="88"/>
      <c r="L18" s="88"/>
      <c r="M18" s="88"/>
      <c r="N18" s="88"/>
    </row>
    <row r="19" spans="1:14" x14ac:dyDescent="0.2">
      <c r="A19" s="88" t="s">
        <v>16</v>
      </c>
      <c r="B19" s="88"/>
      <c r="C19" s="88"/>
      <c r="D19" s="88"/>
      <c r="E19" s="88"/>
      <c r="F19" s="88"/>
      <c r="G19" s="88"/>
      <c r="H19" s="88"/>
      <c r="I19" s="88"/>
      <c r="J19" s="88"/>
      <c r="K19" s="88"/>
      <c r="L19" s="88"/>
      <c r="M19" s="88"/>
      <c r="N19" s="88"/>
    </row>
    <row r="20" spans="1:14" x14ac:dyDescent="0.2">
      <c r="A20" s="88" t="s">
        <v>17</v>
      </c>
      <c r="B20" s="88"/>
      <c r="C20" s="88"/>
      <c r="D20" s="88"/>
      <c r="E20" s="88"/>
      <c r="F20" s="88"/>
      <c r="G20" s="88"/>
      <c r="H20" s="88"/>
      <c r="I20" s="88"/>
      <c r="J20" s="88"/>
      <c r="K20" s="88"/>
      <c r="L20" s="88"/>
      <c r="M20" s="88"/>
      <c r="N20" s="88"/>
    </row>
    <row r="21" spans="1:14" x14ac:dyDescent="0.2">
      <c r="A21" s="88" t="s">
        <v>18</v>
      </c>
      <c r="B21" s="88"/>
      <c r="C21" s="88"/>
      <c r="D21" s="88"/>
      <c r="E21" s="88"/>
      <c r="F21" s="88"/>
      <c r="G21" s="88"/>
      <c r="H21" s="88"/>
      <c r="I21" s="88"/>
      <c r="J21" s="88"/>
      <c r="K21" s="88"/>
      <c r="L21" s="88"/>
      <c r="M21" s="88"/>
      <c r="N21" s="88"/>
    </row>
    <row r="22" spans="1:14" x14ac:dyDescent="0.2">
      <c r="A22" s="88" t="s">
        <v>19</v>
      </c>
      <c r="B22" s="88"/>
      <c r="C22" s="88"/>
      <c r="D22" s="88"/>
      <c r="E22" s="88"/>
      <c r="F22" s="88"/>
      <c r="G22" s="88"/>
      <c r="H22" s="88"/>
      <c r="I22" s="88"/>
      <c r="J22" s="88"/>
      <c r="K22" s="88"/>
      <c r="L22" s="88"/>
      <c r="M22" s="88"/>
      <c r="N22" s="88"/>
    </row>
    <row r="23" spans="1:14" x14ac:dyDescent="0.2">
      <c r="A23" s="88" t="s">
        <v>20</v>
      </c>
      <c r="B23" s="88"/>
      <c r="C23" s="88"/>
      <c r="D23" s="88"/>
      <c r="E23" s="88"/>
      <c r="F23" s="88"/>
      <c r="G23" s="88"/>
      <c r="H23" s="88"/>
      <c r="I23" s="88"/>
      <c r="J23" s="88"/>
      <c r="K23" s="88"/>
      <c r="L23" s="88"/>
      <c r="M23" s="88"/>
      <c r="N23" s="88"/>
    </row>
    <row r="24" spans="1:14" x14ac:dyDescent="0.2">
      <c r="A24" s="88"/>
      <c r="B24" s="88"/>
      <c r="C24" s="88"/>
      <c r="D24" s="88"/>
      <c r="E24" s="88"/>
      <c r="F24" s="88"/>
      <c r="G24" s="88"/>
      <c r="H24" s="88"/>
      <c r="I24" s="88"/>
      <c r="J24" s="88"/>
      <c r="K24" s="88"/>
      <c r="L24" s="88"/>
      <c r="M24" s="88"/>
      <c r="N24" s="88"/>
    </row>
  </sheetData>
  <sheetProtection password="A56B" sheet="1"/>
  <mergeCells count="1">
    <mergeCell ref="A17:N17"/>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D2CBB-E19A-4F7E-98F4-7F99D958283F}">
  <sheetPr codeName="Sheet9"/>
  <dimension ref="A1:O26"/>
  <sheetViews>
    <sheetView workbookViewId="0">
      <selection activeCell="J29" sqref="J29"/>
    </sheetView>
  </sheetViews>
  <sheetFormatPr baseColWidth="10" defaultColWidth="8.83203125" defaultRowHeight="15" x14ac:dyDescent="0.2"/>
  <sheetData>
    <row r="1" spans="1:15" ht="19" x14ac:dyDescent="0.25">
      <c r="A1" s="123" t="s">
        <v>649</v>
      </c>
    </row>
    <row r="2" spans="1:15" x14ac:dyDescent="0.2">
      <c r="A2" t="s">
        <v>650</v>
      </c>
    </row>
    <row r="3" spans="1:15" x14ac:dyDescent="0.2">
      <c r="A3" t="s">
        <v>651</v>
      </c>
      <c r="H3" s="35" t="s">
        <v>652</v>
      </c>
    </row>
    <row r="4" spans="1:15" x14ac:dyDescent="0.2">
      <c r="A4" t="s">
        <v>653</v>
      </c>
      <c r="H4" s="35" t="s">
        <v>654</v>
      </c>
    </row>
    <row r="5" spans="1:15" x14ac:dyDescent="0.2">
      <c r="A5" t="s">
        <v>655</v>
      </c>
      <c r="H5" s="35" t="s">
        <v>656</v>
      </c>
    </row>
    <row r="6" spans="1:15" x14ac:dyDescent="0.2">
      <c r="A6" t="s">
        <v>657</v>
      </c>
      <c r="H6" s="35" t="s">
        <v>658</v>
      </c>
    </row>
    <row r="7" spans="1:15" x14ac:dyDescent="0.2">
      <c r="A7" t="s">
        <v>659</v>
      </c>
      <c r="H7" s="35" t="s">
        <v>660</v>
      </c>
    </row>
    <row r="8" spans="1:15" x14ac:dyDescent="0.2">
      <c r="A8" t="s">
        <v>661</v>
      </c>
      <c r="H8" s="35" t="s">
        <v>662</v>
      </c>
    </row>
    <row r="9" spans="1:15" x14ac:dyDescent="0.2">
      <c r="A9" t="s">
        <v>663</v>
      </c>
      <c r="H9" s="35" t="s">
        <v>664</v>
      </c>
    </row>
    <row r="11" spans="1:15" ht="45" customHeight="1" x14ac:dyDescent="0.2">
      <c r="A11" s="256" t="s">
        <v>665</v>
      </c>
      <c r="B11" s="256"/>
      <c r="C11" s="252" t="s">
        <v>666</v>
      </c>
      <c r="D11" s="252"/>
      <c r="E11" s="252"/>
      <c r="F11" s="252"/>
      <c r="G11" s="252"/>
      <c r="H11" s="252"/>
      <c r="I11" s="252"/>
      <c r="J11" s="252"/>
      <c r="K11" s="252"/>
      <c r="L11" s="252"/>
      <c r="M11" s="252"/>
      <c r="N11" s="252"/>
      <c r="O11" s="252"/>
    </row>
    <row r="12" spans="1:15" x14ac:dyDescent="0.2">
      <c r="H12" s="35"/>
    </row>
    <row r="13" spans="1:15" x14ac:dyDescent="0.2">
      <c r="A13" s="98" t="s">
        <v>667</v>
      </c>
      <c r="C13" s="35" t="s">
        <v>668</v>
      </c>
      <c r="H13" s="35"/>
    </row>
    <row r="15" spans="1:15" x14ac:dyDescent="0.2">
      <c r="A15" s="98" t="s">
        <v>669</v>
      </c>
      <c r="D15" t="s">
        <v>670</v>
      </c>
    </row>
    <row r="17" spans="1:15" ht="30.75" customHeight="1" x14ac:dyDescent="0.2">
      <c r="A17" s="252" t="s">
        <v>671</v>
      </c>
      <c r="B17" s="252"/>
      <c r="C17" s="252"/>
      <c r="D17" s="252"/>
      <c r="E17" s="252"/>
      <c r="F17" s="252"/>
      <c r="G17" s="252"/>
      <c r="H17" s="252"/>
      <c r="I17" s="252"/>
      <c r="J17" s="252"/>
      <c r="K17" s="252"/>
      <c r="L17" s="252"/>
      <c r="M17" s="252"/>
      <c r="N17" s="252"/>
      <c r="O17" s="252"/>
    </row>
    <row r="19" spans="1:15" x14ac:dyDescent="0.2">
      <c r="A19" s="42"/>
    </row>
    <row r="24" spans="1:15" x14ac:dyDescent="0.2">
      <c r="C24" s="35"/>
    </row>
    <row r="26" spans="1:15" x14ac:dyDescent="0.2">
      <c r="C26" s="56"/>
    </row>
  </sheetData>
  <mergeCells count="3">
    <mergeCell ref="A11:B11"/>
    <mergeCell ref="C11:O11"/>
    <mergeCell ref="A17:O17"/>
  </mergeCells>
  <hyperlinks>
    <hyperlink ref="H4" r:id="rId1" xr:uid="{C98A6D33-0021-4DE5-A8D7-3F1C65860912}"/>
    <hyperlink ref="H5" r:id="rId2" xr:uid="{37AA6AAF-8E45-48C8-B41D-9FE67C8264AE}"/>
    <hyperlink ref="H6" r:id="rId3" xr:uid="{8F2BD425-0B12-4146-87AD-70FDE852C947}"/>
    <hyperlink ref="H7" r:id="rId4" xr:uid="{9B78222B-B624-4D65-9BFE-0BFA8C6EE2D6}"/>
    <hyperlink ref="H3" r:id="rId5" xr:uid="{E26BA9BD-DDA0-4970-A475-9B895124A18E}"/>
    <hyperlink ref="H8" r:id="rId6" xr:uid="{9CB0A4F5-01CA-415C-BA7E-FDAD1630959E}"/>
    <hyperlink ref="C13" r:id="rId7" xr:uid="{07A774F5-9BA4-4570-8292-598431DDE754}"/>
  </hyperlinks>
  <pageMargins left="0.7" right="0.7" top="0.75" bottom="0.75" header="0.3" footer="0.3"/>
  <pageSetup paperSize="9" orientation="portrait" verticalDpi="0"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A1675-DB1E-48A1-A6B1-9DE3E1AB7A3D}">
  <sheetPr codeName="Sheet10"/>
  <dimension ref="A1:E34"/>
  <sheetViews>
    <sheetView zoomScale="110" zoomScaleNormal="110" workbookViewId="0">
      <selection activeCell="B6" sqref="B6"/>
    </sheetView>
  </sheetViews>
  <sheetFormatPr baseColWidth="10" defaultColWidth="8.83203125" defaultRowHeight="15" x14ac:dyDescent="0.2"/>
  <cols>
    <col min="1" max="1" width="14.5" customWidth="1"/>
    <col min="2" max="2" width="28" customWidth="1"/>
    <col min="3" max="3" width="78.83203125" customWidth="1"/>
    <col min="4" max="4" width="30.1640625" customWidth="1"/>
    <col min="5" max="5" width="18" customWidth="1"/>
  </cols>
  <sheetData>
    <row r="1" spans="1:5" ht="21" x14ac:dyDescent="0.25">
      <c r="A1" s="55" t="s">
        <v>672</v>
      </c>
    </row>
    <row r="2" spans="1:5" ht="19" x14ac:dyDescent="0.25">
      <c r="A2" s="176" t="s">
        <v>673</v>
      </c>
      <c r="B2" s="176" t="s">
        <v>674</v>
      </c>
      <c r="C2" s="176" t="s">
        <v>675</v>
      </c>
      <c r="D2" s="176" t="s">
        <v>676</v>
      </c>
      <c r="E2" s="176" t="s">
        <v>677</v>
      </c>
    </row>
    <row r="3" spans="1:5" x14ac:dyDescent="0.2">
      <c r="A3" s="177" t="s">
        <v>678</v>
      </c>
      <c r="B3" s="177" t="s">
        <v>679</v>
      </c>
      <c r="C3" s="178" t="s">
        <v>680</v>
      </c>
      <c r="D3" s="178" t="s">
        <v>681</v>
      </c>
      <c r="E3" s="177"/>
    </row>
    <row r="4" spans="1:5" x14ac:dyDescent="0.2">
      <c r="A4" s="96"/>
      <c r="B4" s="96" t="s">
        <v>682</v>
      </c>
      <c r="C4" s="96"/>
      <c r="D4" s="96"/>
      <c r="E4" s="177"/>
    </row>
    <row r="5" spans="1:5" x14ac:dyDescent="0.2">
      <c r="A5" s="96"/>
      <c r="B5" s="96" t="s">
        <v>683</v>
      </c>
      <c r="C5" s="96" t="s">
        <v>684</v>
      </c>
      <c r="D5" s="96"/>
      <c r="E5" s="177"/>
    </row>
    <row r="6" spans="1:5" x14ac:dyDescent="0.2">
      <c r="A6" s="177" t="s">
        <v>685</v>
      </c>
      <c r="B6" s="177" t="s">
        <v>686</v>
      </c>
      <c r="C6" s="178" t="s">
        <v>687</v>
      </c>
      <c r="D6" s="178" t="s">
        <v>681</v>
      </c>
      <c r="E6" s="96"/>
    </row>
    <row r="7" spans="1:5" x14ac:dyDescent="0.2">
      <c r="A7" s="96"/>
      <c r="B7" s="96" t="s">
        <v>688</v>
      </c>
      <c r="C7" s="96"/>
      <c r="D7" s="96"/>
      <c r="E7" s="96"/>
    </row>
    <row r="8" spans="1:5" x14ac:dyDescent="0.2">
      <c r="A8" s="96"/>
      <c r="B8" s="96" t="s">
        <v>689</v>
      </c>
      <c r="C8" s="97" t="s">
        <v>690</v>
      </c>
      <c r="D8" s="97" t="s">
        <v>691</v>
      </c>
      <c r="E8" s="96" t="s">
        <v>692</v>
      </c>
    </row>
    <row r="9" spans="1:5" x14ac:dyDescent="0.2">
      <c r="A9" s="96"/>
      <c r="B9" s="96" t="s">
        <v>683</v>
      </c>
      <c r="C9" s="96" t="s">
        <v>684</v>
      </c>
      <c r="D9" s="96"/>
      <c r="E9" s="96"/>
    </row>
    <row r="10" spans="1:5" x14ac:dyDescent="0.2">
      <c r="A10" s="177" t="s">
        <v>693</v>
      </c>
      <c r="B10" s="177" t="s">
        <v>686</v>
      </c>
      <c r="C10" s="178" t="s">
        <v>687</v>
      </c>
      <c r="D10" s="178" t="s">
        <v>681</v>
      </c>
      <c r="E10" s="177"/>
    </row>
    <row r="11" spans="1:5" x14ac:dyDescent="0.2">
      <c r="A11" s="96"/>
      <c r="B11" s="96" t="s">
        <v>683</v>
      </c>
      <c r="C11" s="96" t="s">
        <v>684</v>
      </c>
      <c r="D11" s="96"/>
      <c r="E11" s="96"/>
    </row>
    <row r="12" spans="1:5" x14ac:dyDescent="0.2">
      <c r="A12" s="96"/>
      <c r="B12" s="96"/>
      <c r="C12" s="96"/>
      <c r="D12" s="96"/>
      <c r="E12" s="96"/>
    </row>
    <row r="13" spans="1:5" x14ac:dyDescent="0.2">
      <c r="A13" s="177" t="s">
        <v>694</v>
      </c>
      <c r="B13" s="177" t="s">
        <v>695</v>
      </c>
      <c r="C13" s="178" t="s">
        <v>696</v>
      </c>
      <c r="D13" s="178" t="s">
        <v>681</v>
      </c>
      <c r="E13" s="96"/>
    </row>
    <row r="14" spans="1:5" x14ac:dyDescent="0.2">
      <c r="A14" s="96"/>
      <c r="B14" s="96" t="s">
        <v>689</v>
      </c>
      <c r="C14" s="97" t="s">
        <v>690</v>
      </c>
      <c r="D14" s="35" t="s">
        <v>691</v>
      </c>
      <c r="E14" s="96" t="s">
        <v>692</v>
      </c>
    </row>
    <row r="15" spans="1:5" x14ac:dyDescent="0.2">
      <c r="A15" s="96"/>
      <c r="B15" s="96" t="s">
        <v>683</v>
      </c>
      <c r="C15" s="96" t="s">
        <v>684</v>
      </c>
      <c r="D15" s="96"/>
      <c r="E15" s="96"/>
    </row>
    <row r="16" spans="1:5" x14ac:dyDescent="0.2">
      <c r="A16" s="177" t="s">
        <v>697</v>
      </c>
      <c r="B16" s="177" t="s">
        <v>698</v>
      </c>
      <c r="C16" s="178" t="s">
        <v>699</v>
      </c>
      <c r="D16" s="178"/>
      <c r="E16" s="177"/>
    </row>
    <row r="17" spans="1:5" x14ac:dyDescent="0.2">
      <c r="A17" s="96"/>
      <c r="B17" s="96" t="s">
        <v>683</v>
      </c>
      <c r="C17" s="96" t="s">
        <v>684</v>
      </c>
      <c r="D17" s="96"/>
      <c r="E17" s="96"/>
    </row>
    <row r="18" spans="1:5" x14ac:dyDescent="0.2">
      <c r="A18" s="96"/>
      <c r="B18" s="96"/>
      <c r="C18" s="96"/>
      <c r="D18" s="96"/>
      <c r="E18" s="96"/>
    </row>
    <row r="19" spans="1:5" x14ac:dyDescent="0.2">
      <c r="A19" s="177" t="s">
        <v>700</v>
      </c>
      <c r="B19" s="177" t="s">
        <v>701</v>
      </c>
      <c r="C19" s="178" t="s">
        <v>702</v>
      </c>
      <c r="D19" s="178"/>
      <c r="E19" s="96"/>
    </row>
    <row r="20" spans="1:5" x14ac:dyDescent="0.2">
      <c r="A20" s="96"/>
      <c r="B20" s="96" t="s">
        <v>689</v>
      </c>
      <c r="C20" s="97" t="s">
        <v>690</v>
      </c>
      <c r="D20" s="35" t="s">
        <v>691</v>
      </c>
      <c r="E20" s="96" t="s">
        <v>692</v>
      </c>
    </row>
    <row r="21" spans="1:5" x14ac:dyDescent="0.2">
      <c r="A21" s="96"/>
      <c r="B21" s="96" t="s">
        <v>683</v>
      </c>
      <c r="C21" s="96" t="s">
        <v>684</v>
      </c>
      <c r="D21" s="96"/>
      <c r="E21" s="96"/>
    </row>
    <row r="22" spans="1:5" x14ac:dyDescent="0.2">
      <c r="A22" s="96"/>
      <c r="B22" s="96" t="s">
        <v>703</v>
      </c>
      <c r="C22" s="96" t="s">
        <v>704</v>
      </c>
      <c r="D22" s="96"/>
      <c r="E22" s="96"/>
    </row>
    <row r="23" spans="1:5" x14ac:dyDescent="0.2">
      <c r="A23" s="177" t="s">
        <v>705</v>
      </c>
      <c r="B23" s="177" t="s">
        <v>706</v>
      </c>
      <c r="C23" s="178" t="s">
        <v>707</v>
      </c>
      <c r="D23" s="178"/>
      <c r="E23" s="177"/>
    </row>
    <row r="24" spans="1:5" x14ac:dyDescent="0.2">
      <c r="A24" s="96"/>
      <c r="B24" s="96" t="s">
        <v>708</v>
      </c>
      <c r="C24" s="96"/>
      <c r="D24" s="96"/>
      <c r="E24" s="96"/>
    </row>
    <row r="25" spans="1:5" x14ac:dyDescent="0.2">
      <c r="A25" s="96"/>
      <c r="B25" s="96" t="s">
        <v>689</v>
      </c>
      <c r="C25" s="204" t="s">
        <v>690</v>
      </c>
      <c r="D25" s="205" t="s">
        <v>691</v>
      </c>
      <c r="E25" s="96" t="s">
        <v>692</v>
      </c>
    </row>
    <row r="26" spans="1:5" x14ac:dyDescent="0.2">
      <c r="A26" s="96"/>
      <c r="B26" s="96" t="s">
        <v>709</v>
      </c>
      <c r="C26" s="96"/>
      <c r="D26" s="96"/>
      <c r="E26" s="96"/>
    </row>
    <row r="27" spans="1:5" x14ac:dyDescent="0.2">
      <c r="A27" s="96"/>
      <c r="B27" s="96" t="s">
        <v>683</v>
      </c>
      <c r="C27" s="96" t="s">
        <v>684</v>
      </c>
      <c r="D27" s="96"/>
      <c r="E27" s="96"/>
    </row>
    <row r="28" spans="1:5" x14ac:dyDescent="0.2">
      <c r="A28" s="177" t="s">
        <v>710</v>
      </c>
      <c r="B28" s="177" t="s">
        <v>706</v>
      </c>
      <c r="C28" s="178" t="s">
        <v>707</v>
      </c>
      <c r="D28" s="178"/>
      <c r="E28" s="177"/>
    </row>
    <row r="29" spans="1:5" x14ac:dyDescent="0.2">
      <c r="A29" s="96"/>
      <c r="B29" s="96" t="s">
        <v>689</v>
      </c>
      <c r="C29" s="97" t="s">
        <v>690</v>
      </c>
      <c r="D29" s="35" t="s">
        <v>691</v>
      </c>
      <c r="E29" s="96" t="s">
        <v>692</v>
      </c>
    </row>
    <row r="30" spans="1:5" x14ac:dyDescent="0.2">
      <c r="A30" s="96"/>
      <c r="B30" s="96" t="s">
        <v>683</v>
      </c>
      <c r="C30" s="96" t="s">
        <v>684</v>
      </c>
      <c r="D30" s="96"/>
      <c r="E30" s="96"/>
    </row>
    <row r="31" spans="1:5" x14ac:dyDescent="0.2">
      <c r="A31" s="177" t="s">
        <v>711</v>
      </c>
      <c r="B31" s="177"/>
      <c r="C31" s="177"/>
      <c r="D31" s="177"/>
      <c r="E31" s="96"/>
    </row>
    <row r="32" spans="1:5" x14ac:dyDescent="0.2">
      <c r="A32" s="96"/>
      <c r="B32" s="96"/>
      <c r="C32" s="96"/>
      <c r="D32" s="96"/>
      <c r="E32" s="96"/>
    </row>
    <row r="33" spans="1:5" x14ac:dyDescent="0.2">
      <c r="A33" s="96"/>
      <c r="B33" s="96"/>
      <c r="C33" s="96"/>
      <c r="D33" s="96"/>
      <c r="E33" s="96"/>
    </row>
    <row r="34" spans="1:5" x14ac:dyDescent="0.2">
      <c r="A34" s="96"/>
      <c r="B34" s="96"/>
      <c r="C34" s="96"/>
      <c r="D34" s="96"/>
      <c r="E34" s="96"/>
    </row>
  </sheetData>
  <hyperlinks>
    <hyperlink ref="C3" r:id="rId1" xr:uid="{EDC21972-D2E2-4D69-9DF3-A9A2041D81A8}"/>
    <hyperlink ref="C6" r:id="rId2" xr:uid="{D1BF9AFF-BD5D-4C5D-BC06-02E8D8F69ECA}"/>
    <hyperlink ref="C10" r:id="rId3" xr:uid="{277E0C3E-0380-4998-83C3-6C98537C47A7}"/>
    <hyperlink ref="C13" r:id="rId4" xr:uid="{2C376D73-92A2-4CD6-BB36-D895BE59B17C}"/>
    <hyperlink ref="C16" r:id="rId5" xr:uid="{558C632E-F69D-44E1-BB97-DB7195C2096B}"/>
    <hyperlink ref="C19" r:id="rId6" xr:uid="{62CC2CEE-F33D-4C48-ABBA-3CA73F512F0E}"/>
    <hyperlink ref="C23" r:id="rId7" xr:uid="{CCD3166E-B514-4D91-BA3F-9D3CE87F5787}"/>
    <hyperlink ref="C28" r:id="rId8" xr:uid="{49563E49-22B9-4465-A88D-1374F8DCCAD0}"/>
    <hyperlink ref="C14" r:id="rId9" xr:uid="{E7A3EDB8-24D5-45D2-ACC2-E155ABAF5D4A}"/>
    <hyperlink ref="D8" r:id="rId10" xr:uid="{CC6373F0-570D-4D79-946E-D99C0A513654}"/>
    <hyperlink ref="D14" r:id="rId11" xr:uid="{59F9704A-D6DA-439C-ACCE-7E5CC8FA0069}"/>
    <hyperlink ref="D20" r:id="rId12" xr:uid="{8A67EB3E-A619-4761-9A51-9866743DC751}"/>
    <hyperlink ref="D25" r:id="rId13" xr:uid="{602A637D-E272-46C8-AB81-1936C2E25FDB}"/>
    <hyperlink ref="D29" r:id="rId14" xr:uid="{3563D029-662C-4A60-AF14-A01CA842CF63}"/>
    <hyperlink ref="C8" r:id="rId15" xr:uid="{86D4537B-2FC7-487F-9B67-44D2452EC9A1}"/>
    <hyperlink ref="C20" r:id="rId16" xr:uid="{5FC94CD1-95E1-47BD-BA9B-D7D6B0E32BA0}"/>
    <hyperlink ref="C25" r:id="rId17" xr:uid="{CF4A0F97-D0E9-4EC5-8BF1-75CC479A5C0C}"/>
    <hyperlink ref="C29" r:id="rId18" xr:uid="{01352CAB-99C6-4D9C-B01E-06BD865414FE}"/>
    <hyperlink ref="D3" r:id="rId19" xr:uid="{23BE3CC4-BF62-42A5-BA09-7045388354CC}"/>
    <hyperlink ref="D6" r:id="rId20" xr:uid="{704382A3-E00F-4384-A829-FB894114E780}"/>
    <hyperlink ref="D10" r:id="rId21" xr:uid="{42E989DE-4E9F-4D42-914F-A76B1462A699}"/>
    <hyperlink ref="D13" r:id="rId22" xr:uid="{480E6988-8BF8-4726-ADD4-69D696CF84E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7EFCF-26BD-4E0E-AD3C-D3527EB6DF8B}">
  <sheetPr codeName="Sheet12"/>
  <dimension ref="A1"/>
  <sheetViews>
    <sheetView workbookViewId="0"/>
  </sheetViews>
  <sheetFormatPr baseColWidth="10" defaultColWidth="8.83203125" defaultRowHeight="1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A3388-B735-4562-8797-2597B5F0FBE8}">
  <sheetPr codeName="Sheet2"/>
  <dimension ref="A1:N26"/>
  <sheetViews>
    <sheetView topLeftCell="A54" zoomScale="117" zoomScaleNormal="120" workbookViewId="0">
      <selection activeCell="M12" sqref="M12"/>
    </sheetView>
  </sheetViews>
  <sheetFormatPr baseColWidth="10" defaultColWidth="8.83203125" defaultRowHeight="15" x14ac:dyDescent="0.2"/>
  <cols>
    <col min="2" max="2" width="13.6640625" customWidth="1"/>
    <col min="3" max="3" width="11.1640625" customWidth="1"/>
    <col min="4" max="4" width="3" customWidth="1"/>
    <col min="5" max="5" width="7.1640625" customWidth="1"/>
    <col min="7" max="7" width="11.33203125" bestFit="1" customWidth="1"/>
    <col min="8" max="8" width="10.5" customWidth="1"/>
    <col min="9" max="9" width="3.5" customWidth="1"/>
    <col min="10" max="10" width="10.1640625" customWidth="1"/>
    <col min="11" max="11" width="11.33203125" customWidth="1"/>
    <col min="12" max="12" width="10.33203125" customWidth="1"/>
    <col min="13" max="13" width="3.5" customWidth="1"/>
  </cols>
  <sheetData>
    <row r="1" spans="1:14" ht="24" x14ac:dyDescent="0.3">
      <c r="A1" s="211" t="s">
        <v>21</v>
      </c>
      <c r="B1" s="211"/>
      <c r="C1" s="211"/>
      <c r="D1" s="211"/>
      <c r="E1" s="211"/>
      <c r="F1" s="211"/>
      <c r="G1" s="211"/>
      <c r="H1" s="211"/>
      <c r="I1" s="211"/>
      <c r="J1" s="211"/>
      <c r="K1" s="211"/>
      <c r="L1" s="211"/>
      <c r="M1" s="88"/>
      <c r="N1" s="88" t="s">
        <v>22</v>
      </c>
    </row>
    <row r="2" spans="1:14" ht="19" x14ac:dyDescent="0.25">
      <c r="A2" s="89" t="s">
        <v>23</v>
      </c>
      <c r="B2" s="88"/>
      <c r="C2" s="88"/>
      <c r="D2" s="88"/>
      <c r="E2" s="88"/>
      <c r="F2" s="88"/>
      <c r="G2" s="88"/>
      <c r="H2" s="88"/>
      <c r="I2" s="88"/>
      <c r="J2" s="88"/>
      <c r="K2" s="88"/>
      <c r="L2" s="88"/>
      <c r="M2" s="88"/>
      <c r="N2" s="88"/>
    </row>
    <row r="3" spans="1:14" x14ac:dyDescent="0.2">
      <c r="A3" s="88" t="s">
        <v>24</v>
      </c>
      <c r="B3" s="88"/>
      <c r="C3" s="213" t="s">
        <v>25</v>
      </c>
      <c r="D3" s="213"/>
      <c r="E3" s="213"/>
      <c r="F3" s="213"/>
      <c r="G3" s="213"/>
      <c r="H3" s="88"/>
      <c r="I3" s="88"/>
      <c r="J3" s="88"/>
      <c r="K3" s="88"/>
      <c r="L3" s="88"/>
      <c r="M3" s="88"/>
      <c r="N3" s="88"/>
    </row>
    <row r="4" spans="1:14" x14ac:dyDescent="0.2">
      <c r="A4" s="88" t="s">
        <v>26</v>
      </c>
      <c r="B4" s="88"/>
      <c r="C4" s="213" t="s">
        <v>27</v>
      </c>
      <c r="D4" s="213"/>
      <c r="E4" s="213"/>
      <c r="F4" s="213"/>
      <c r="G4" s="213"/>
      <c r="H4" s="88"/>
      <c r="I4" s="88"/>
      <c r="J4" s="88"/>
      <c r="K4" s="88"/>
      <c r="L4" s="88"/>
      <c r="M4" s="88"/>
      <c r="N4" s="88"/>
    </row>
    <row r="5" spans="1:14" x14ac:dyDescent="0.2">
      <c r="A5" s="88" t="s">
        <v>28</v>
      </c>
      <c r="B5" s="88"/>
      <c r="C5" s="213" t="s">
        <v>29</v>
      </c>
      <c r="D5" s="213"/>
      <c r="E5" s="213"/>
      <c r="F5" s="213"/>
      <c r="G5" s="213"/>
      <c r="H5" s="88"/>
      <c r="I5" s="88"/>
      <c r="J5" s="88"/>
      <c r="K5" s="88"/>
      <c r="L5" s="88"/>
      <c r="M5" s="88"/>
      <c r="N5" s="88"/>
    </row>
    <row r="6" spans="1:14" x14ac:dyDescent="0.2">
      <c r="A6" s="88" t="s">
        <v>30</v>
      </c>
      <c r="B6" s="88"/>
      <c r="C6" s="213" t="s">
        <v>31</v>
      </c>
      <c r="D6" s="213"/>
      <c r="E6" s="213"/>
      <c r="F6" s="88"/>
      <c r="G6" s="88"/>
      <c r="H6" s="88"/>
      <c r="I6" s="88"/>
      <c r="J6" s="88"/>
      <c r="K6" s="88"/>
      <c r="L6" s="88"/>
      <c r="M6" s="88"/>
      <c r="N6" s="88"/>
    </row>
    <row r="7" spans="1:14" x14ac:dyDescent="0.2">
      <c r="A7" s="90"/>
      <c r="B7" s="88"/>
      <c r="C7" s="88"/>
      <c r="D7" s="88"/>
      <c r="E7" s="88"/>
      <c r="F7" s="88"/>
      <c r="G7" s="88"/>
      <c r="H7" s="88"/>
      <c r="I7" s="88"/>
      <c r="J7" s="88"/>
      <c r="K7" s="88"/>
      <c r="L7" s="88"/>
      <c r="M7" s="88"/>
      <c r="N7" s="88"/>
    </row>
    <row r="8" spans="1:14" ht="19" x14ac:dyDescent="0.25">
      <c r="A8" s="89" t="s">
        <v>32</v>
      </c>
      <c r="B8" s="88"/>
      <c r="C8" s="88"/>
      <c r="D8" s="88"/>
      <c r="E8" s="88"/>
      <c r="F8" s="88"/>
      <c r="G8" s="88"/>
      <c r="H8" s="88"/>
      <c r="I8" s="88"/>
      <c r="J8" s="88"/>
      <c r="K8" s="88"/>
      <c r="L8" s="88"/>
      <c r="M8" s="88"/>
      <c r="N8" s="88"/>
    </row>
    <row r="9" spans="1:14" ht="16" x14ac:dyDescent="0.2">
      <c r="A9" s="119" t="s">
        <v>33</v>
      </c>
      <c r="B9" s="88"/>
      <c r="C9" s="214" t="s">
        <v>712</v>
      </c>
      <c r="D9" s="214"/>
      <c r="E9" s="214"/>
      <c r="F9" s="214"/>
      <c r="G9" s="214"/>
      <c r="H9" s="88"/>
      <c r="I9" s="88"/>
      <c r="J9" s="88"/>
      <c r="K9" s="88"/>
      <c r="L9" s="88"/>
      <c r="M9" s="88"/>
      <c r="N9" s="88"/>
    </row>
    <row r="10" spans="1:14" ht="16" x14ac:dyDescent="0.2">
      <c r="A10" s="119" t="s">
        <v>34</v>
      </c>
      <c r="B10" s="88"/>
      <c r="C10" s="118">
        <v>51</v>
      </c>
      <c r="D10" s="88"/>
      <c r="E10" s="88"/>
      <c r="F10" s="88"/>
      <c r="G10" s="88"/>
      <c r="H10" s="88"/>
      <c r="I10" s="88"/>
      <c r="J10" s="88"/>
      <c r="K10" s="88"/>
      <c r="L10" s="88"/>
      <c r="M10" s="88"/>
      <c r="N10" s="88"/>
    </row>
    <row r="11" spans="1:14" ht="16" x14ac:dyDescent="0.2">
      <c r="A11" s="119"/>
      <c r="B11" s="88"/>
      <c r="C11" s="88"/>
      <c r="D11" s="88"/>
      <c r="E11" s="88"/>
      <c r="F11" s="88"/>
      <c r="G11" s="88"/>
      <c r="H11" s="88"/>
      <c r="I11" s="88"/>
      <c r="J11" s="88"/>
      <c r="K11" s="88"/>
      <c r="L11" s="88"/>
      <c r="M11" s="88"/>
      <c r="N11" s="88"/>
    </row>
    <row r="12" spans="1:14" ht="16" x14ac:dyDescent="0.2">
      <c r="A12" s="119" t="s">
        <v>35</v>
      </c>
      <c r="B12" s="88"/>
      <c r="C12" s="199">
        <v>45736</v>
      </c>
      <c r="D12" s="88"/>
      <c r="E12" s="119" t="s">
        <v>36</v>
      </c>
      <c r="G12" s="199">
        <v>45734</v>
      </c>
      <c r="H12" t="s">
        <v>37</v>
      </c>
      <c r="I12" s="199" t="s">
        <v>713</v>
      </c>
      <c r="J12" s="88" t="s">
        <v>38</v>
      </c>
      <c r="K12" s="199" t="s">
        <v>715</v>
      </c>
      <c r="L12" s="88" t="s">
        <v>37</v>
      </c>
      <c r="M12" s="118" t="s">
        <v>716</v>
      </c>
      <c r="N12" s="88" t="s">
        <v>39</v>
      </c>
    </row>
    <row r="13" spans="1:14" ht="16" x14ac:dyDescent="0.2">
      <c r="A13" s="119" t="s">
        <v>40</v>
      </c>
      <c r="B13" s="88"/>
      <c r="C13" s="118" t="s">
        <v>713</v>
      </c>
      <c r="D13" s="88" t="s">
        <v>39</v>
      </c>
      <c r="E13" s="88"/>
      <c r="F13" s="88" t="s">
        <v>41</v>
      </c>
      <c r="G13" s="88"/>
      <c r="H13" s="118" t="s">
        <v>713</v>
      </c>
      <c r="I13" s="88" t="s">
        <v>39</v>
      </c>
      <c r="J13" s="88"/>
      <c r="K13" s="88" t="s">
        <v>42</v>
      </c>
      <c r="L13" s="88"/>
      <c r="M13" s="118" t="s">
        <v>714</v>
      </c>
      <c r="N13" s="88" t="s">
        <v>39</v>
      </c>
    </row>
    <row r="14" spans="1:14" ht="16" x14ac:dyDescent="0.2">
      <c r="A14" s="119" t="s">
        <v>43</v>
      </c>
      <c r="B14" s="88"/>
      <c r="C14" s="214"/>
      <c r="D14" s="214"/>
      <c r="E14" s="214"/>
      <c r="F14" s="214"/>
      <c r="G14" s="214"/>
      <c r="H14" s="214"/>
      <c r="I14" s="214"/>
      <c r="J14" s="214"/>
      <c r="K14" s="214"/>
      <c r="L14" s="214"/>
      <c r="M14" s="214"/>
      <c r="N14" s="88"/>
    </row>
    <row r="15" spans="1:14" x14ac:dyDescent="0.2">
      <c r="A15" s="198" t="s">
        <v>44</v>
      </c>
      <c r="B15" s="88"/>
      <c r="C15" s="88"/>
      <c r="D15" s="88"/>
      <c r="E15" s="88"/>
      <c r="F15" s="88"/>
      <c r="G15" s="88"/>
      <c r="H15" s="88"/>
      <c r="I15" s="88"/>
      <c r="J15" s="88"/>
      <c r="K15" s="88"/>
      <c r="L15" s="88"/>
      <c r="M15" s="88"/>
      <c r="N15" s="88"/>
    </row>
    <row r="16" spans="1:14" ht="19" x14ac:dyDescent="0.25">
      <c r="A16" s="89" t="s">
        <v>45</v>
      </c>
      <c r="B16" s="88"/>
      <c r="C16" s="88"/>
      <c r="D16" s="88"/>
      <c r="E16" s="88"/>
      <c r="F16" s="88"/>
      <c r="G16" s="88"/>
      <c r="H16" s="88"/>
      <c r="I16" s="88"/>
      <c r="J16" s="88"/>
      <c r="K16" s="88"/>
      <c r="L16" s="88"/>
      <c r="M16" s="88"/>
      <c r="N16" s="88"/>
    </row>
    <row r="17" spans="1:14" ht="79.5" customHeight="1" x14ac:dyDescent="0.2">
      <c r="A17" s="212" t="s">
        <v>46</v>
      </c>
      <c r="B17" s="212"/>
      <c r="C17" s="212"/>
      <c r="D17" s="212"/>
      <c r="E17" s="212"/>
      <c r="F17" s="212"/>
      <c r="G17" s="212"/>
      <c r="H17" s="212"/>
      <c r="I17" s="212"/>
      <c r="J17" s="212"/>
      <c r="K17" s="212"/>
      <c r="L17" s="212"/>
      <c r="M17" s="212"/>
      <c r="N17" s="88"/>
    </row>
    <row r="18" spans="1:14" ht="15" customHeight="1" x14ac:dyDescent="0.2">
      <c r="A18" s="212" t="s">
        <v>47</v>
      </c>
      <c r="B18" s="212"/>
      <c r="C18" s="212"/>
      <c r="D18" s="212"/>
      <c r="E18" s="212"/>
      <c r="F18" s="212"/>
      <c r="G18" s="212"/>
      <c r="H18" s="212"/>
      <c r="I18" s="212"/>
      <c r="J18" s="212"/>
      <c r="K18" s="212"/>
      <c r="L18" s="212"/>
      <c r="M18" s="212"/>
      <c r="N18" s="88"/>
    </row>
    <row r="19" spans="1:14" ht="18.75" customHeight="1" x14ac:dyDescent="0.2">
      <c r="A19" s="212"/>
      <c r="B19" s="212"/>
      <c r="C19" s="212"/>
      <c r="D19" s="212"/>
      <c r="E19" s="212"/>
      <c r="F19" s="212"/>
      <c r="G19" s="212"/>
      <c r="H19" s="212"/>
      <c r="I19" s="212"/>
      <c r="J19" s="212"/>
      <c r="K19" s="212"/>
      <c r="L19" s="212"/>
      <c r="M19" s="212"/>
      <c r="N19" s="88"/>
    </row>
    <row r="20" spans="1:14" ht="34.5" customHeight="1" x14ac:dyDescent="0.2">
      <c r="A20" s="212" t="s">
        <v>48</v>
      </c>
      <c r="B20" s="212"/>
      <c r="C20" s="212"/>
      <c r="D20" s="212"/>
      <c r="E20" s="212"/>
      <c r="F20" s="212"/>
      <c r="G20" s="212"/>
      <c r="H20" s="212"/>
      <c r="I20" s="212"/>
      <c r="J20" s="212"/>
      <c r="K20" s="212"/>
      <c r="L20" s="212"/>
      <c r="M20" s="212"/>
      <c r="N20" s="88"/>
    </row>
    <row r="21" spans="1:14" ht="15" customHeight="1" x14ac:dyDescent="0.2">
      <c r="A21" s="119"/>
      <c r="B21" s="88"/>
      <c r="C21" s="88"/>
      <c r="D21" s="88"/>
      <c r="E21" s="88"/>
      <c r="F21" s="88"/>
      <c r="G21" s="88"/>
      <c r="H21" s="88"/>
      <c r="I21" s="88"/>
      <c r="J21" s="88"/>
      <c r="K21" s="88"/>
      <c r="L21" s="88"/>
      <c r="M21" s="88"/>
      <c r="N21" s="88"/>
    </row>
    <row r="22" spans="1:14" ht="15" customHeight="1" x14ac:dyDescent="0.25">
      <c r="A22" s="89" t="s">
        <v>49</v>
      </c>
      <c r="B22" s="88"/>
      <c r="C22" s="88"/>
      <c r="D22" s="88"/>
      <c r="E22" s="88"/>
      <c r="F22" s="88"/>
      <c r="G22" s="88"/>
      <c r="H22" s="88"/>
      <c r="I22" s="88"/>
      <c r="J22" s="88"/>
      <c r="K22" s="88"/>
      <c r="L22" s="88"/>
      <c r="M22" s="88"/>
      <c r="N22" s="88"/>
    </row>
    <row r="23" spans="1:14" ht="15" customHeight="1" x14ac:dyDescent="0.2">
      <c r="A23" s="120">
        <v>24</v>
      </c>
      <c r="B23" s="88" t="s">
        <v>50</v>
      </c>
      <c r="C23" s="88"/>
      <c r="D23" s="88"/>
      <c r="E23" s="88"/>
      <c r="F23" s="88"/>
      <c r="G23" s="88"/>
      <c r="H23" s="88"/>
      <c r="I23" s="88"/>
      <c r="J23" s="88"/>
      <c r="K23" s="88"/>
      <c r="L23" s="88"/>
      <c r="M23" s="88"/>
      <c r="N23" s="88"/>
    </row>
    <row r="24" spans="1:14" x14ac:dyDescent="0.2">
      <c r="A24" s="121">
        <v>7.6</v>
      </c>
      <c r="B24" s="88" t="s">
        <v>51</v>
      </c>
      <c r="C24" s="88"/>
      <c r="D24" s="88"/>
      <c r="E24" s="88"/>
      <c r="F24" s="88"/>
      <c r="G24" s="88"/>
      <c r="H24" s="88"/>
      <c r="I24" s="88"/>
      <c r="J24" s="88"/>
      <c r="K24" s="88"/>
      <c r="L24" s="88"/>
      <c r="M24" s="88"/>
      <c r="N24" s="88"/>
    </row>
    <row r="25" spans="1:14" x14ac:dyDescent="0.2">
      <c r="A25" s="122">
        <v>125</v>
      </c>
      <c r="B25" s="88" t="s">
        <v>52</v>
      </c>
      <c r="C25" s="88"/>
      <c r="D25" s="88"/>
      <c r="E25" s="88"/>
      <c r="F25" s="88"/>
      <c r="G25" s="88"/>
      <c r="H25" s="88"/>
      <c r="I25" s="88"/>
      <c r="J25" s="88"/>
      <c r="K25" s="88"/>
      <c r="L25" s="88"/>
      <c r="M25" s="88"/>
      <c r="N25" s="88"/>
    </row>
    <row r="26" spans="1:14" ht="16" x14ac:dyDescent="0.2">
      <c r="A26" s="119"/>
      <c r="B26" s="88"/>
      <c r="C26" s="88"/>
      <c r="D26" s="88"/>
      <c r="E26" s="88"/>
      <c r="F26" s="88"/>
      <c r="G26" s="88"/>
      <c r="H26" s="88"/>
      <c r="I26" s="88"/>
      <c r="J26" s="88"/>
      <c r="K26" s="88"/>
      <c r="L26" s="88"/>
      <c r="M26" s="88"/>
      <c r="N26" s="88"/>
    </row>
  </sheetData>
  <sheetProtection password="A56B" sheet="1"/>
  <mergeCells count="10">
    <mergeCell ref="A1:L1"/>
    <mergeCell ref="A18:M19"/>
    <mergeCell ref="A20:M20"/>
    <mergeCell ref="C3:G3"/>
    <mergeCell ref="C4:G4"/>
    <mergeCell ref="C6:E6"/>
    <mergeCell ref="C5:G5"/>
    <mergeCell ref="C9:G9"/>
    <mergeCell ref="C14:M14"/>
    <mergeCell ref="A17:M17"/>
  </mergeCells>
  <pageMargins left="0.7" right="0.7" top="0.75" bottom="0.75" header="0.3" footer="0.3"/>
  <pageSetup paperSize="9" orientation="landscape" r:id="rId1"/>
  <headerFooter>
    <oddHeader>&amp;CPractitioner: Briony Tarling Herbal Medicine</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6229C-954B-48D3-B61F-250A849153EA}">
  <sheetPr codeName="Sheet3"/>
  <dimension ref="A1:H245"/>
  <sheetViews>
    <sheetView tabSelected="1" topLeftCell="A27" zoomScale="115" zoomScaleNormal="115" workbookViewId="0">
      <selection activeCell="E39" sqref="E39"/>
    </sheetView>
  </sheetViews>
  <sheetFormatPr baseColWidth="10" defaultColWidth="8.83203125" defaultRowHeight="15" x14ac:dyDescent="0.2"/>
  <cols>
    <col min="1" max="1" width="17.5" customWidth="1"/>
    <col min="2" max="2" width="9.5" customWidth="1"/>
    <col min="3" max="3" width="8.83203125" customWidth="1"/>
    <col min="4" max="5" width="10.1640625" customWidth="1"/>
    <col min="6" max="6" width="11.6640625" customWidth="1"/>
    <col min="7" max="7" width="7.83203125" bestFit="1" customWidth="1"/>
    <col min="8" max="8" width="66.6640625" customWidth="1"/>
  </cols>
  <sheetData>
    <row r="1" spans="1:8" ht="34" x14ac:dyDescent="0.2">
      <c r="A1" s="5" t="s">
        <v>53</v>
      </c>
      <c r="B1" s="241" t="s">
        <v>54</v>
      </c>
      <c r="C1" s="242"/>
      <c r="D1" s="243" t="s">
        <v>55</v>
      </c>
      <c r="E1" s="244"/>
      <c r="F1" s="4" t="s">
        <v>56</v>
      </c>
      <c r="G1" s="72" t="s">
        <v>57</v>
      </c>
      <c r="H1" s="5" t="s">
        <v>58</v>
      </c>
    </row>
    <row r="2" spans="1:8" ht="16" x14ac:dyDescent="0.2">
      <c r="A2" s="2"/>
      <c r="B2" s="38" t="s">
        <v>59</v>
      </c>
      <c r="C2" s="3" t="s">
        <v>60</v>
      </c>
      <c r="D2" s="200">
        <f>IF(Setup!G12="","",Setup!G12)</f>
        <v>45734</v>
      </c>
      <c r="E2" s="200" t="str">
        <f>IF(Setup!K12="","",Setup!K12)</f>
        <v>25.6.25</v>
      </c>
      <c r="F2" s="4"/>
      <c r="G2" s="4"/>
      <c r="H2" s="5"/>
    </row>
    <row r="3" spans="1:8" ht="32" x14ac:dyDescent="0.2">
      <c r="A3" s="75" t="s">
        <v>61</v>
      </c>
      <c r="B3" s="6"/>
      <c r="C3" s="6"/>
      <c r="D3" s="6"/>
      <c r="E3" s="6"/>
      <c r="F3" s="7"/>
      <c r="G3" s="7"/>
      <c r="H3" s="6"/>
    </row>
    <row r="4" spans="1:8" ht="24.75" customHeight="1" x14ac:dyDescent="0.2">
      <c r="A4" s="74" t="s">
        <v>62</v>
      </c>
      <c r="B4" s="126">
        <v>4.2</v>
      </c>
      <c r="C4" s="126">
        <v>4.9000000000000004</v>
      </c>
      <c r="D4" s="127"/>
      <c r="E4" s="127"/>
      <c r="F4" s="217" t="s">
        <v>63</v>
      </c>
      <c r="G4" s="217" t="s">
        <v>64</v>
      </c>
      <c r="H4" s="215" t="s">
        <v>65</v>
      </c>
    </row>
    <row r="5" spans="1:8" ht="24" customHeight="1" x14ac:dyDescent="0.2">
      <c r="A5" s="74" t="s">
        <v>66</v>
      </c>
      <c r="B5" s="126">
        <v>3.9</v>
      </c>
      <c r="C5" s="126">
        <v>4.5</v>
      </c>
      <c r="D5" s="127">
        <v>4.3</v>
      </c>
      <c r="E5" s="127">
        <v>4.4000000000000004</v>
      </c>
      <c r="F5" s="218"/>
      <c r="G5" s="218"/>
      <c r="H5" s="216"/>
    </row>
    <row r="6" spans="1:8" ht="18.75" customHeight="1" x14ac:dyDescent="0.2">
      <c r="A6" s="8" t="s">
        <v>67</v>
      </c>
      <c r="B6" s="128">
        <v>140</v>
      </c>
      <c r="C6" s="128">
        <v>150</v>
      </c>
      <c r="D6" s="127"/>
      <c r="E6" s="127"/>
      <c r="F6" s="217" t="s">
        <v>68</v>
      </c>
      <c r="G6" s="217" t="s">
        <v>69</v>
      </c>
      <c r="H6" s="215" t="s">
        <v>70</v>
      </c>
    </row>
    <row r="7" spans="1:8" ht="41.25" customHeight="1" x14ac:dyDescent="0.2">
      <c r="A7" s="8" t="s">
        <v>71</v>
      </c>
      <c r="B7" s="128">
        <v>135</v>
      </c>
      <c r="C7" s="128">
        <v>145</v>
      </c>
      <c r="D7" s="127">
        <v>131</v>
      </c>
      <c r="E7" s="127">
        <v>135</v>
      </c>
      <c r="F7" s="218"/>
      <c r="G7" s="218"/>
      <c r="H7" s="216"/>
    </row>
    <row r="8" spans="1:8" x14ac:dyDescent="0.2">
      <c r="A8" s="8" t="s">
        <v>72</v>
      </c>
      <c r="B8" s="129">
        <v>0.4</v>
      </c>
      <c r="C8" s="129">
        <v>0.48</v>
      </c>
      <c r="D8" s="127"/>
      <c r="E8" s="127"/>
      <c r="F8" s="217" t="s">
        <v>73</v>
      </c>
      <c r="G8" s="239"/>
      <c r="H8" s="215" t="s">
        <v>74</v>
      </c>
    </row>
    <row r="9" spans="1:8" ht="45.75" customHeight="1" x14ac:dyDescent="0.2">
      <c r="A9" s="8" t="s">
        <v>75</v>
      </c>
      <c r="B9" s="129">
        <v>0.37</v>
      </c>
      <c r="C9" s="129">
        <v>0.44</v>
      </c>
      <c r="D9" s="127">
        <v>0.41</v>
      </c>
      <c r="E9" s="127">
        <v>0.41</v>
      </c>
      <c r="F9" s="218"/>
      <c r="G9" s="240"/>
      <c r="H9" s="216"/>
    </row>
    <row r="10" spans="1:8" ht="61.5" customHeight="1" x14ac:dyDescent="0.2">
      <c r="A10" s="8" t="s">
        <v>76</v>
      </c>
      <c r="B10" s="126">
        <v>80</v>
      </c>
      <c r="C10" s="126">
        <v>90</v>
      </c>
      <c r="D10" s="127">
        <v>95</v>
      </c>
      <c r="E10" s="127">
        <v>94</v>
      </c>
      <c r="F10" s="130" t="s">
        <v>77</v>
      </c>
      <c r="G10" s="130" t="s">
        <v>78</v>
      </c>
      <c r="H10" s="179" t="s">
        <v>79</v>
      </c>
    </row>
    <row r="11" spans="1:8" ht="60" x14ac:dyDescent="0.2">
      <c r="A11" s="8" t="s">
        <v>80</v>
      </c>
      <c r="B11" s="126">
        <v>28</v>
      </c>
      <c r="C11" s="126">
        <v>32</v>
      </c>
      <c r="D11" s="127">
        <v>31</v>
      </c>
      <c r="E11" s="127">
        <v>31</v>
      </c>
      <c r="F11" s="130" t="s">
        <v>81</v>
      </c>
      <c r="G11" s="130" t="s">
        <v>82</v>
      </c>
      <c r="H11" s="179" t="s">
        <v>83</v>
      </c>
    </row>
    <row r="12" spans="1:8" ht="48" x14ac:dyDescent="0.2">
      <c r="A12" s="8" t="s">
        <v>84</v>
      </c>
      <c r="B12" s="126"/>
      <c r="C12" s="126"/>
      <c r="D12" s="127"/>
      <c r="E12" s="127"/>
      <c r="F12" s="130" t="s">
        <v>85</v>
      </c>
      <c r="G12" s="130" t="s">
        <v>69</v>
      </c>
      <c r="H12" s="179" t="s">
        <v>86</v>
      </c>
    </row>
    <row r="13" spans="1:8" x14ac:dyDescent="0.2">
      <c r="A13" s="8" t="s">
        <v>87</v>
      </c>
      <c r="B13" s="126">
        <v>11.5</v>
      </c>
      <c r="C13" s="126">
        <v>14.5</v>
      </c>
      <c r="D13" s="127"/>
      <c r="E13" s="127"/>
      <c r="F13" s="130" t="s">
        <v>88</v>
      </c>
      <c r="G13" s="130" t="s">
        <v>89</v>
      </c>
      <c r="H13" s="179" t="s">
        <v>90</v>
      </c>
    </row>
    <row r="14" spans="1:8" ht="36" x14ac:dyDescent="0.2">
      <c r="A14" s="8" t="s">
        <v>91</v>
      </c>
      <c r="B14" s="126">
        <v>0</v>
      </c>
      <c r="C14" s="126">
        <v>25</v>
      </c>
      <c r="D14" s="127"/>
      <c r="E14" s="127"/>
      <c r="F14" s="130" t="s">
        <v>92</v>
      </c>
      <c r="G14" s="130"/>
      <c r="H14" s="179" t="s">
        <v>93</v>
      </c>
    </row>
    <row r="15" spans="1:8" ht="38.25" customHeight="1" x14ac:dyDescent="0.2">
      <c r="A15" s="8" t="s">
        <v>94</v>
      </c>
      <c r="B15" s="126">
        <v>13</v>
      </c>
      <c r="C15" s="126">
        <v>21</v>
      </c>
      <c r="D15" s="207" t="str">
        <f>IF(AND((D4&gt;0),(D10&gt;0)),D10/D4,"")</f>
        <v/>
      </c>
      <c r="E15" s="208" t="str">
        <f>IF(AND((E4&gt;0),(E10&gt;0)),E10/E4,"")</f>
        <v/>
      </c>
      <c r="F15" s="130" t="s">
        <v>95</v>
      </c>
      <c r="G15" s="130"/>
      <c r="H15" s="215" t="s">
        <v>96</v>
      </c>
    </row>
    <row r="16" spans="1:8" ht="37.5" customHeight="1" x14ac:dyDescent="0.2">
      <c r="A16" s="8" t="s">
        <v>97</v>
      </c>
      <c r="B16" s="126">
        <v>13</v>
      </c>
      <c r="C16" s="126">
        <v>21</v>
      </c>
      <c r="D16" s="207">
        <f>IF(AND((D5&gt;0),(D10&gt;0)),D10/D5,"")</f>
        <v>22.093023255813954</v>
      </c>
      <c r="E16" s="208">
        <f>IF(AND((E5&gt;0),(E10&gt;0)),E10/E5,"")</f>
        <v>21.363636363636363</v>
      </c>
      <c r="F16" s="130" t="s">
        <v>95</v>
      </c>
      <c r="G16" s="130"/>
      <c r="H16" s="216"/>
    </row>
    <row r="17" spans="1:8" ht="32" x14ac:dyDescent="0.2">
      <c r="A17" s="75" t="s">
        <v>98</v>
      </c>
      <c r="B17" s="75" t="s">
        <v>59</v>
      </c>
      <c r="C17" s="75" t="s">
        <v>60</v>
      </c>
      <c r="D17" s="201">
        <f>$D$2</f>
        <v>45734</v>
      </c>
      <c r="E17" s="201" t="str">
        <f>$E$2</f>
        <v>25.6.25</v>
      </c>
      <c r="F17" s="76" t="s">
        <v>56</v>
      </c>
      <c r="G17" s="76" t="s">
        <v>99</v>
      </c>
      <c r="H17" s="6"/>
    </row>
    <row r="18" spans="1:8" ht="64.5" customHeight="1" x14ac:dyDescent="0.2">
      <c r="A18" s="8" t="s">
        <v>100</v>
      </c>
      <c r="B18" s="131">
        <v>5</v>
      </c>
      <c r="C18" s="131">
        <v>7.5</v>
      </c>
      <c r="D18" s="127">
        <v>5.4</v>
      </c>
      <c r="E18" s="127">
        <v>7</v>
      </c>
      <c r="F18" s="130" t="s">
        <v>101</v>
      </c>
      <c r="G18" s="130" t="s">
        <v>102</v>
      </c>
      <c r="H18" s="179" t="s">
        <v>103</v>
      </c>
    </row>
    <row r="19" spans="1:8" ht="48" x14ac:dyDescent="0.2">
      <c r="A19" s="8" t="s">
        <v>104</v>
      </c>
      <c r="B19" s="131">
        <v>40</v>
      </c>
      <c r="C19" s="131">
        <v>60</v>
      </c>
      <c r="D19" s="132">
        <v>61</v>
      </c>
      <c r="E19" s="132">
        <v>61</v>
      </c>
      <c r="F19" s="130"/>
      <c r="G19" s="133" t="s">
        <v>102</v>
      </c>
      <c r="H19" s="182" t="s">
        <v>105</v>
      </c>
    </row>
    <row r="20" spans="1:8" ht="83.25" customHeight="1" x14ac:dyDescent="0.2">
      <c r="A20" s="8" t="s">
        <v>106</v>
      </c>
      <c r="B20" s="131">
        <v>24</v>
      </c>
      <c r="C20" s="131">
        <v>44</v>
      </c>
      <c r="D20" s="132">
        <v>30</v>
      </c>
      <c r="E20" s="132">
        <v>30</v>
      </c>
      <c r="F20" s="130" t="s">
        <v>107</v>
      </c>
      <c r="G20" s="133" t="s">
        <v>102</v>
      </c>
      <c r="H20" s="182" t="s">
        <v>108</v>
      </c>
    </row>
    <row r="21" spans="1:8" ht="61.5" customHeight="1" x14ac:dyDescent="0.2">
      <c r="A21" s="8" t="s">
        <v>109</v>
      </c>
      <c r="B21" s="131">
        <v>0</v>
      </c>
      <c r="C21" s="131">
        <v>7</v>
      </c>
      <c r="D21" s="132">
        <v>7</v>
      </c>
      <c r="E21" s="132">
        <v>9</v>
      </c>
      <c r="F21" s="130" t="s">
        <v>110</v>
      </c>
      <c r="G21" s="130" t="s">
        <v>102</v>
      </c>
      <c r="H21" s="179" t="s">
        <v>111</v>
      </c>
    </row>
    <row r="22" spans="1:8" ht="46.5" customHeight="1" x14ac:dyDescent="0.2">
      <c r="A22" s="8" t="s">
        <v>112</v>
      </c>
      <c r="B22" s="131">
        <v>0</v>
      </c>
      <c r="C22" s="131">
        <v>2</v>
      </c>
      <c r="D22" s="132">
        <v>1</v>
      </c>
      <c r="E22" s="132">
        <v>1</v>
      </c>
      <c r="F22" s="130" t="s">
        <v>113</v>
      </c>
      <c r="G22" s="130" t="s">
        <v>102</v>
      </c>
      <c r="H22" s="179" t="s">
        <v>114</v>
      </c>
    </row>
    <row r="23" spans="1:8" ht="81.75" customHeight="1" x14ac:dyDescent="0.2">
      <c r="A23" s="8" t="s">
        <v>115</v>
      </c>
      <c r="B23" s="131">
        <v>0</v>
      </c>
      <c r="C23" s="131">
        <v>1</v>
      </c>
      <c r="D23" s="134">
        <v>0</v>
      </c>
      <c r="E23" s="134">
        <v>0</v>
      </c>
      <c r="F23" s="130" t="s">
        <v>116</v>
      </c>
      <c r="G23" s="130" t="s">
        <v>102</v>
      </c>
      <c r="H23" s="179" t="s">
        <v>117</v>
      </c>
    </row>
    <row r="24" spans="1:8" ht="35.25" customHeight="1" x14ac:dyDescent="0.2">
      <c r="A24" s="8" t="s">
        <v>118</v>
      </c>
      <c r="B24" s="131">
        <v>200</v>
      </c>
      <c r="C24" s="131">
        <v>400</v>
      </c>
      <c r="D24" s="134">
        <v>307</v>
      </c>
      <c r="E24" s="134">
        <v>324</v>
      </c>
      <c r="F24" s="130" t="s">
        <v>119</v>
      </c>
      <c r="G24" s="130" t="s">
        <v>102</v>
      </c>
      <c r="H24" s="179" t="s">
        <v>120</v>
      </c>
    </row>
    <row r="25" spans="1:8" ht="36" x14ac:dyDescent="0.2">
      <c r="A25" s="8" t="s">
        <v>121</v>
      </c>
      <c r="B25" s="131">
        <v>2</v>
      </c>
      <c r="C25" s="131">
        <v>3</v>
      </c>
      <c r="D25" s="207">
        <f>IF(AND((D19&gt;0),(D20&gt;0)),D19/D20,"")</f>
        <v>2.0333333333333332</v>
      </c>
      <c r="E25" s="207">
        <f>IF(AND((E19&gt;0),(E20&gt;0)),E19/E20,"")</f>
        <v>2.0333333333333332</v>
      </c>
      <c r="F25" s="115"/>
      <c r="G25" s="115"/>
      <c r="H25" s="179" t="s">
        <v>122</v>
      </c>
    </row>
    <row r="26" spans="1:8" ht="32" x14ac:dyDescent="0.2">
      <c r="A26" s="75" t="s">
        <v>123</v>
      </c>
      <c r="B26" s="75" t="s">
        <v>59</v>
      </c>
      <c r="C26" s="75" t="s">
        <v>60</v>
      </c>
      <c r="D26" s="201">
        <f>$D$2</f>
        <v>45734</v>
      </c>
      <c r="E26" s="201" t="str">
        <f>$E$2</f>
        <v>25.6.25</v>
      </c>
      <c r="F26" s="76" t="s">
        <v>56</v>
      </c>
      <c r="G26" s="76" t="s">
        <v>99</v>
      </c>
      <c r="H26" s="6"/>
    </row>
    <row r="27" spans="1:8" ht="78" customHeight="1" x14ac:dyDescent="0.2">
      <c r="A27" s="8" t="s">
        <v>124</v>
      </c>
      <c r="B27" s="131">
        <v>0</v>
      </c>
      <c r="C27" s="131">
        <v>4</v>
      </c>
      <c r="D27" s="206"/>
      <c r="E27" s="206"/>
      <c r="F27" s="130" t="s">
        <v>125</v>
      </c>
      <c r="G27" s="130" t="s">
        <v>126</v>
      </c>
      <c r="H27" s="179" t="s">
        <v>127</v>
      </c>
    </row>
    <row r="28" spans="1:8" ht="17.25" customHeight="1" x14ac:dyDescent="0.2">
      <c r="A28" s="8" t="s">
        <v>128</v>
      </c>
      <c r="B28" s="135">
        <v>0</v>
      </c>
      <c r="C28" s="135">
        <v>15</v>
      </c>
      <c r="D28" s="206"/>
      <c r="E28" s="206"/>
      <c r="F28" s="217" t="s">
        <v>129</v>
      </c>
      <c r="G28" s="239"/>
      <c r="H28" s="215" t="s">
        <v>130</v>
      </c>
    </row>
    <row r="29" spans="1:8" x14ac:dyDescent="0.2">
      <c r="A29" s="8" t="s">
        <v>131</v>
      </c>
      <c r="B29" s="135">
        <v>0</v>
      </c>
      <c r="C29" s="135">
        <v>20</v>
      </c>
      <c r="D29" s="206"/>
      <c r="E29" s="206"/>
      <c r="F29" s="218"/>
      <c r="G29" s="240"/>
      <c r="H29" s="216"/>
    </row>
    <row r="30" spans="1:8" ht="32" x14ac:dyDescent="0.2">
      <c r="A30" s="75" t="s">
        <v>132</v>
      </c>
      <c r="B30" s="75" t="s">
        <v>59</v>
      </c>
      <c r="C30" s="75" t="s">
        <v>60</v>
      </c>
      <c r="D30" s="201">
        <f>$D$2</f>
        <v>45734</v>
      </c>
      <c r="E30" s="201" t="str">
        <f>$E$2</f>
        <v>25.6.25</v>
      </c>
      <c r="F30" s="76" t="s">
        <v>56</v>
      </c>
      <c r="G30" s="76" t="s">
        <v>99</v>
      </c>
      <c r="H30" s="6"/>
    </row>
    <row r="31" spans="1:8" ht="24" x14ac:dyDescent="0.2">
      <c r="A31" s="8" t="s">
        <v>133</v>
      </c>
      <c r="B31" s="136">
        <v>8.9600000000000009</v>
      </c>
      <c r="C31" s="136">
        <v>17.91</v>
      </c>
      <c r="D31" s="127">
        <v>15</v>
      </c>
      <c r="E31" s="127">
        <v>25</v>
      </c>
      <c r="F31" s="137" t="s">
        <v>134</v>
      </c>
      <c r="G31" s="137" t="s">
        <v>135</v>
      </c>
      <c r="H31" s="179" t="s">
        <v>136</v>
      </c>
    </row>
    <row r="32" spans="1:8" ht="70.5" customHeight="1" x14ac:dyDescent="0.2">
      <c r="A32" s="8" t="s">
        <v>137</v>
      </c>
      <c r="B32" s="138">
        <v>44.8</v>
      </c>
      <c r="C32" s="138">
        <v>62.7</v>
      </c>
      <c r="D32" s="127">
        <v>68</v>
      </c>
      <c r="E32" s="127">
        <v>61</v>
      </c>
      <c r="F32" s="130" t="s">
        <v>138</v>
      </c>
      <c r="G32" s="130" t="s">
        <v>135</v>
      </c>
      <c r="H32" s="180" t="s">
        <v>139</v>
      </c>
    </row>
    <row r="33" spans="1:8" ht="35.25" customHeight="1" x14ac:dyDescent="0.2">
      <c r="A33" s="233" t="s">
        <v>140</v>
      </c>
      <c r="B33" s="138">
        <v>2</v>
      </c>
      <c r="C33" s="138">
        <v>3.6</v>
      </c>
      <c r="D33" s="127"/>
      <c r="E33" s="127"/>
      <c r="F33" s="133" t="s">
        <v>141</v>
      </c>
      <c r="G33" s="139" t="s">
        <v>69</v>
      </c>
      <c r="H33" s="236" t="s">
        <v>142</v>
      </c>
    </row>
    <row r="34" spans="1:8" ht="15" hidden="1" customHeight="1" x14ac:dyDescent="0.2">
      <c r="A34" s="234"/>
      <c r="B34" s="138">
        <v>25</v>
      </c>
      <c r="C34" s="138">
        <v>45</v>
      </c>
      <c r="D34" s="127"/>
      <c r="E34" s="127"/>
      <c r="F34" s="130"/>
      <c r="G34" s="139"/>
      <c r="H34" s="237"/>
    </row>
    <row r="35" spans="1:8" ht="15" customHeight="1" x14ac:dyDescent="0.2">
      <c r="A35" s="235"/>
      <c r="B35" s="138">
        <v>25</v>
      </c>
      <c r="C35" s="138">
        <v>45</v>
      </c>
      <c r="D35" s="127"/>
      <c r="E35" s="127"/>
      <c r="F35" s="130" t="s">
        <v>143</v>
      </c>
      <c r="G35" s="139" t="s">
        <v>135</v>
      </c>
      <c r="H35" s="238"/>
    </row>
    <row r="36" spans="1:8" ht="81" customHeight="1" x14ac:dyDescent="0.2">
      <c r="A36" s="8" t="s">
        <v>144</v>
      </c>
      <c r="B36" s="138">
        <v>28</v>
      </c>
      <c r="C36" s="138">
        <v>35</v>
      </c>
      <c r="D36" s="132">
        <v>22</v>
      </c>
      <c r="E36" s="132">
        <v>41</v>
      </c>
      <c r="F36" s="130" t="s">
        <v>145</v>
      </c>
      <c r="G36" s="130" t="s">
        <v>89</v>
      </c>
      <c r="H36" s="181" t="s">
        <v>146</v>
      </c>
    </row>
    <row r="37" spans="1:8" x14ac:dyDescent="0.2">
      <c r="A37" s="8" t="s">
        <v>147</v>
      </c>
      <c r="B37" s="136">
        <v>50</v>
      </c>
      <c r="C37" s="136">
        <v>236</v>
      </c>
      <c r="D37" s="132"/>
      <c r="E37" s="132"/>
      <c r="F37" s="217" t="s">
        <v>148</v>
      </c>
      <c r="G37" s="217" t="s">
        <v>149</v>
      </c>
      <c r="H37" s="215" t="s">
        <v>150</v>
      </c>
    </row>
    <row r="38" spans="1:8" ht="56.25" customHeight="1" x14ac:dyDescent="0.2">
      <c r="A38" s="8" t="s">
        <v>151</v>
      </c>
      <c r="B38" s="136">
        <v>50</v>
      </c>
      <c r="C38" s="136">
        <v>150</v>
      </c>
      <c r="D38" s="132">
        <v>9</v>
      </c>
      <c r="E38" s="132">
        <v>17</v>
      </c>
      <c r="F38" s="218"/>
      <c r="G38" s="218"/>
      <c r="H38" s="216"/>
    </row>
    <row r="39" spans="1:8" ht="32" x14ac:dyDescent="0.2">
      <c r="A39" s="75" t="s">
        <v>152</v>
      </c>
      <c r="B39" s="75" t="s">
        <v>59</v>
      </c>
      <c r="C39" s="75" t="s">
        <v>60</v>
      </c>
      <c r="D39" s="201">
        <f>$D$2</f>
        <v>45734</v>
      </c>
      <c r="E39" s="201" t="str">
        <f>$E$2</f>
        <v>25.6.25</v>
      </c>
      <c r="F39" s="76" t="s">
        <v>56</v>
      </c>
      <c r="G39" s="76" t="s">
        <v>99</v>
      </c>
      <c r="H39" s="6"/>
    </row>
    <row r="40" spans="1:8" ht="105" customHeight="1" x14ac:dyDescent="0.2">
      <c r="A40" s="74" t="s">
        <v>153</v>
      </c>
      <c r="B40" s="126"/>
      <c r="C40" s="126"/>
      <c r="D40" s="127"/>
      <c r="E40" s="127"/>
      <c r="F40" s="140" t="s">
        <v>154</v>
      </c>
      <c r="G40" s="140"/>
      <c r="H40" s="179" t="s">
        <v>155</v>
      </c>
    </row>
    <row r="41" spans="1:8" ht="103.5" customHeight="1" x14ac:dyDescent="0.2">
      <c r="A41" s="8" t="s">
        <v>156</v>
      </c>
      <c r="B41" s="126">
        <v>36</v>
      </c>
      <c r="C41" s="126">
        <v>42</v>
      </c>
      <c r="D41" s="127"/>
      <c r="E41" s="127"/>
      <c r="F41" s="130" t="s">
        <v>157</v>
      </c>
      <c r="G41" s="130" t="s">
        <v>158</v>
      </c>
      <c r="H41" s="179" t="s">
        <v>159</v>
      </c>
    </row>
    <row r="42" spans="1:8" ht="16.5" customHeight="1" x14ac:dyDescent="0.2">
      <c r="A42" s="8" t="s">
        <v>160</v>
      </c>
      <c r="B42" s="126">
        <v>128</v>
      </c>
      <c r="C42" s="126">
        <v>150</v>
      </c>
      <c r="D42" s="132"/>
      <c r="E42" s="132"/>
      <c r="F42" s="130" t="s">
        <v>161</v>
      </c>
      <c r="G42" s="130" t="s">
        <v>162</v>
      </c>
      <c r="H42" s="215" t="s">
        <v>163</v>
      </c>
    </row>
    <row r="43" spans="1:8" ht="65.25" customHeight="1" x14ac:dyDescent="0.2">
      <c r="A43" s="8" t="s">
        <v>164</v>
      </c>
      <c r="B43" s="126">
        <v>600</v>
      </c>
      <c r="C43" s="126">
        <v>1100</v>
      </c>
      <c r="D43" s="132"/>
      <c r="E43" s="132"/>
      <c r="F43" s="130" t="s">
        <v>165</v>
      </c>
      <c r="G43" s="130" t="s">
        <v>162</v>
      </c>
      <c r="H43" s="216"/>
    </row>
    <row r="44" spans="1:8" ht="32" x14ac:dyDescent="0.2">
      <c r="A44" s="75" t="s">
        <v>166</v>
      </c>
      <c r="B44" s="75" t="s">
        <v>59</v>
      </c>
      <c r="C44" s="75" t="s">
        <v>60</v>
      </c>
      <c r="D44" s="201">
        <f>$D$2</f>
        <v>45734</v>
      </c>
      <c r="E44" s="201" t="str">
        <f>$E$2</f>
        <v>25.6.25</v>
      </c>
      <c r="F44" s="76" t="s">
        <v>56</v>
      </c>
      <c r="G44" s="76" t="s">
        <v>99</v>
      </c>
      <c r="H44" s="17"/>
    </row>
    <row r="45" spans="1:8" ht="103.5" customHeight="1" x14ac:dyDescent="0.2">
      <c r="A45" s="8" t="s">
        <v>167</v>
      </c>
      <c r="B45" s="126">
        <v>4.66</v>
      </c>
      <c r="C45" s="126">
        <v>7</v>
      </c>
      <c r="D45" s="127">
        <v>5.6</v>
      </c>
      <c r="E45" s="127">
        <v>5.7</v>
      </c>
      <c r="F45" s="130" t="s">
        <v>168</v>
      </c>
      <c r="G45" s="130" t="s">
        <v>169</v>
      </c>
      <c r="H45" s="179" t="s">
        <v>170</v>
      </c>
    </row>
    <row r="46" spans="1:8" ht="91.5" customHeight="1" x14ac:dyDescent="0.2">
      <c r="A46" s="8" t="s">
        <v>171</v>
      </c>
      <c r="B46" s="131">
        <v>0.79</v>
      </c>
      <c r="C46" s="131">
        <v>1.24</v>
      </c>
      <c r="D46" s="127">
        <v>0.6</v>
      </c>
      <c r="E46" s="127">
        <v>0.8</v>
      </c>
      <c r="F46" s="130" t="s">
        <v>172</v>
      </c>
      <c r="G46" s="130" t="s">
        <v>169</v>
      </c>
      <c r="H46" s="179" t="s">
        <v>173</v>
      </c>
    </row>
    <row r="47" spans="1:8" ht="57.75" customHeight="1" x14ac:dyDescent="0.2">
      <c r="A47" s="8" t="s">
        <v>174</v>
      </c>
      <c r="B47" s="131">
        <v>1.42</v>
      </c>
      <c r="C47" s="131">
        <v>5</v>
      </c>
      <c r="D47" s="127">
        <v>2.52</v>
      </c>
      <c r="E47" s="127">
        <v>2.39</v>
      </c>
      <c r="F47" s="130" t="s">
        <v>175</v>
      </c>
      <c r="G47" s="130" t="s">
        <v>169</v>
      </c>
      <c r="H47" s="179" t="s">
        <v>176</v>
      </c>
    </row>
    <row r="48" spans="1:8" ht="80.25" customHeight="1" x14ac:dyDescent="0.2">
      <c r="A48" s="8" t="s">
        <v>177</v>
      </c>
      <c r="B48" s="131">
        <v>0.5</v>
      </c>
      <c r="C48" s="131">
        <v>3.37</v>
      </c>
      <c r="D48" s="127">
        <v>2.81</v>
      </c>
      <c r="E48" s="127">
        <v>2.95</v>
      </c>
      <c r="F48" s="130" t="s">
        <v>172</v>
      </c>
      <c r="G48" s="130" t="s">
        <v>169</v>
      </c>
      <c r="H48" s="179" t="s">
        <v>178</v>
      </c>
    </row>
    <row r="49" spans="1:8" ht="39" x14ac:dyDescent="0.2">
      <c r="A49" s="8" t="s">
        <v>179</v>
      </c>
      <c r="B49" s="131">
        <v>0</v>
      </c>
      <c r="C49" s="131">
        <v>0.8</v>
      </c>
      <c r="D49" s="208">
        <f>IF(AND((D46&gt;0),(D47&gt;0)),D46/D47,"")</f>
        <v>0.23809523809523808</v>
      </c>
      <c r="E49" s="208">
        <f>IF(AND((E46&gt;0),(E47&gt;0)),E46/E47,"")</f>
        <v>0.33472803347280333</v>
      </c>
      <c r="F49" s="14"/>
      <c r="G49" s="14"/>
      <c r="H49" s="179" t="s">
        <v>180</v>
      </c>
    </row>
    <row r="50" spans="1:8" ht="32" x14ac:dyDescent="0.2">
      <c r="A50" s="75" t="s">
        <v>181</v>
      </c>
      <c r="B50" s="75" t="s">
        <v>59</v>
      </c>
      <c r="C50" s="75" t="s">
        <v>60</v>
      </c>
      <c r="D50" s="201">
        <f>$D$2</f>
        <v>45734</v>
      </c>
      <c r="E50" s="201" t="str">
        <f>$E$2</f>
        <v>25.6.25</v>
      </c>
      <c r="F50" s="76" t="s">
        <v>56</v>
      </c>
      <c r="G50" s="76" t="s">
        <v>99</v>
      </c>
      <c r="H50" s="19"/>
    </row>
    <row r="51" spans="1:8" ht="37.5" customHeight="1" x14ac:dyDescent="0.2">
      <c r="A51" s="8" t="s">
        <v>182</v>
      </c>
      <c r="B51" s="131">
        <v>135</v>
      </c>
      <c r="C51" s="131">
        <v>142</v>
      </c>
      <c r="D51" s="132">
        <v>141</v>
      </c>
      <c r="E51" s="132">
        <v>141</v>
      </c>
      <c r="F51" s="130" t="s">
        <v>183</v>
      </c>
      <c r="G51" s="130" t="s">
        <v>169</v>
      </c>
      <c r="H51" s="180" t="s">
        <v>184</v>
      </c>
    </row>
    <row r="52" spans="1:8" ht="72" customHeight="1" x14ac:dyDescent="0.2">
      <c r="A52" s="8" t="s">
        <v>185</v>
      </c>
      <c r="B52" s="131">
        <v>4</v>
      </c>
      <c r="C52" s="131">
        <v>4.5</v>
      </c>
      <c r="D52" s="127">
        <v>4.2</v>
      </c>
      <c r="E52" s="127">
        <v>4.2</v>
      </c>
      <c r="F52" s="130" t="s">
        <v>186</v>
      </c>
      <c r="G52" s="130" t="s">
        <v>169</v>
      </c>
      <c r="H52" s="179" t="s">
        <v>187</v>
      </c>
    </row>
    <row r="53" spans="1:8" ht="24" x14ac:dyDescent="0.2">
      <c r="A53" s="8" t="s">
        <v>188</v>
      </c>
      <c r="B53" s="131">
        <v>100</v>
      </c>
      <c r="C53" s="131">
        <v>106</v>
      </c>
      <c r="D53" s="132">
        <v>107</v>
      </c>
      <c r="E53" s="132">
        <v>107</v>
      </c>
      <c r="F53" s="130" t="s">
        <v>189</v>
      </c>
      <c r="G53" s="130" t="s">
        <v>169</v>
      </c>
      <c r="H53" s="179" t="s">
        <v>190</v>
      </c>
    </row>
    <row r="54" spans="1:8" ht="70.5" customHeight="1" x14ac:dyDescent="0.2">
      <c r="A54" s="8" t="s">
        <v>191</v>
      </c>
      <c r="B54" s="131">
        <v>23</v>
      </c>
      <c r="C54" s="131">
        <v>27</v>
      </c>
      <c r="D54" s="132">
        <v>26</v>
      </c>
      <c r="E54" s="132">
        <v>26</v>
      </c>
      <c r="F54" s="130" t="s">
        <v>192</v>
      </c>
      <c r="G54" s="130" t="s">
        <v>169</v>
      </c>
      <c r="H54" s="179" t="s">
        <v>193</v>
      </c>
    </row>
    <row r="55" spans="1:8" ht="24.75" customHeight="1" x14ac:dyDescent="0.2">
      <c r="A55" s="8" t="s">
        <v>194</v>
      </c>
      <c r="B55" s="131">
        <v>0.8</v>
      </c>
      <c r="C55" s="131">
        <v>1</v>
      </c>
      <c r="D55" s="127">
        <v>0.8</v>
      </c>
      <c r="E55" s="127">
        <v>0.8</v>
      </c>
      <c r="F55" s="130" t="s">
        <v>195</v>
      </c>
      <c r="G55" s="130" t="s">
        <v>169</v>
      </c>
      <c r="H55" s="179" t="s">
        <v>196</v>
      </c>
    </row>
    <row r="56" spans="1:8" ht="60" x14ac:dyDescent="0.2">
      <c r="A56" s="8" t="s">
        <v>197</v>
      </c>
      <c r="B56" s="131">
        <v>10</v>
      </c>
      <c r="C56" s="131">
        <v>12</v>
      </c>
      <c r="D56" s="132">
        <v>12</v>
      </c>
      <c r="E56" s="132">
        <v>12</v>
      </c>
      <c r="F56" s="141" t="s">
        <v>198</v>
      </c>
      <c r="G56" s="130" t="s">
        <v>169</v>
      </c>
      <c r="H56" s="179" t="s">
        <v>199</v>
      </c>
    </row>
    <row r="57" spans="1:8" ht="48" x14ac:dyDescent="0.2">
      <c r="A57" s="8" t="s">
        <v>200</v>
      </c>
      <c r="B57" s="131">
        <v>4.6399999999999997</v>
      </c>
      <c r="C57" s="131">
        <v>6.07</v>
      </c>
      <c r="D57" s="127">
        <v>4.7</v>
      </c>
      <c r="E57" s="127">
        <v>4.9000000000000004</v>
      </c>
      <c r="F57" s="142" t="s">
        <v>201</v>
      </c>
      <c r="G57" s="142" t="s">
        <v>169</v>
      </c>
      <c r="H57" s="179" t="s">
        <v>202</v>
      </c>
    </row>
    <row r="58" spans="1:8" ht="50.25" customHeight="1" x14ac:dyDescent="0.2">
      <c r="A58" s="8" t="s">
        <v>203</v>
      </c>
      <c r="B58" s="131">
        <v>70.7</v>
      </c>
      <c r="C58" s="131">
        <v>97.2</v>
      </c>
      <c r="D58" s="127">
        <v>67</v>
      </c>
      <c r="E58" s="127">
        <v>64</v>
      </c>
      <c r="F58" s="142" t="s">
        <v>204</v>
      </c>
      <c r="G58" s="142" t="s">
        <v>135</v>
      </c>
      <c r="H58" s="179" t="s">
        <v>205</v>
      </c>
    </row>
    <row r="59" spans="1:8" ht="71.25" customHeight="1" x14ac:dyDescent="0.2">
      <c r="A59" s="8" t="s">
        <v>206</v>
      </c>
      <c r="B59" s="131">
        <v>0.2</v>
      </c>
      <c r="C59" s="131">
        <v>0.32</v>
      </c>
      <c r="D59" s="143"/>
      <c r="E59" s="143">
        <v>0.22</v>
      </c>
      <c r="F59" s="142" t="s">
        <v>207</v>
      </c>
      <c r="G59" s="142" t="s">
        <v>169</v>
      </c>
      <c r="H59" s="179" t="s">
        <v>208</v>
      </c>
    </row>
    <row r="60" spans="1:8" ht="24" customHeight="1" x14ac:dyDescent="0.2">
      <c r="A60" s="8" t="s">
        <v>209</v>
      </c>
      <c r="B60" s="131">
        <v>90</v>
      </c>
      <c r="C60" s="131">
        <v>100</v>
      </c>
      <c r="D60" s="132">
        <v>90</v>
      </c>
      <c r="E60" s="132">
        <v>90</v>
      </c>
      <c r="F60" s="142" t="s">
        <v>210</v>
      </c>
      <c r="G60" s="142" t="s">
        <v>211</v>
      </c>
      <c r="H60" s="179" t="s">
        <v>212</v>
      </c>
    </row>
    <row r="61" spans="1:8" ht="140.25" customHeight="1" x14ac:dyDescent="0.2">
      <c r="A61" s="8" t="s">
        <v>213</v>
      </c>
      <c r="B61" s="131">
        <v>4.4400000000000004</v>
      </c>
      <c r="C61" s="131">
        <v>5.55</v>
      </c>
      <c r="D61" s="127">
        <v>4.8</v>
      </c>
      <c r="E61" s="127"/>
      <c r="F61" s="142" t="s">
        <v>214</v>
      </c>
      <c r="G61" s="142" t="s">
        <v>169</v>
      </c>
      <c r="H61" s="179" t="s">
        <v>215</v>
      </c>
    </row>
    <row r="62" spans="1:8" ht="92.25" customHeight="1" x14ac:dyDescent="0.2">
      <c r="A62" s="8" t="s">
        <v>216</v>
      </c>
      <c r="B62" s="131">
        <v>8.5</v>
      </c>
      <c r="C62" s="131">
        <v>13.7</v>
      </c>
      <c r="D62" s="127">
        <v>9</v>
      </c>
      <c r="E62" s="127">
        <v>11</v>
      </c>
      <c r="F62" s="130" t="s">
        <v>217</v>
      </c>
      <c r="G62" s="130" t="s">
        <v>135</v>
      </c>
      <c r="H62" s="179" t="s">
        <v>218</v>
      </c>
    </row>
    <row r="63" spans="1:8" ht="47.25" customHeight="1" x14ac:dyDescent="0.2">
      <c r="A63" s="8" t="s">
        <v>219</v>
      </c>
      <c r="B63" s="131">
        <v>70</v>
      </c>
      <c r="C63" s="131">
        <v>100</v>
      </c>
      <c r="D63" s="132">
        <v>54</v>
      </c>
      <c r="E63" s="132">
        <v>54</v>
      </c>
      <c r="F63" s="130"/>
      <c r="G63" s="130" t="s">
        <v>220</v>
      </c>
      <c r="H63" s="179" t="s">
        <v>221</v>
      </c>
    </row>
    <row r="64" spans="1:8" ht="72" x14ac:dyDescent="0.2">
      <c r="A64" s="8" t="s">
        <v>222</v>
      </c>
      <c r="B64" s="131">
        <v>10</v>
      </c>
      <c r="C64" s="131">
        <v>30</v>
      </c>
      <c r="D64" s="132">
        <v>24</v>
      </c>
      <c r="E64" s="132">
        <v>17</v>
      </c>
      <c r="F64" s="130" t="s">
        <v>223</v>
      </c>
      <c r="G64" s="130" t="s">
        <v>220</v>
      </c>
      <c r="H64" s="179" t="s">
        <v>224</v>
      </c>
    </row>
    <row r="65" spans="1:8" ht="24" x14ac:dyDescent="0.2">
      <c r="A65" s="8" t="s">
        <v>225</v>
      </c>
      <c r="B65" s="131">
        <v>10</v>
      </c>
      <c r="C65" s="131">
        <v>30</v>
      </c>
      <c r="D65" s="132">
        <v>26</v>
      </c>
      <c r="E65" s="132">
        <v>18</v>
      </c>
      <c r="F65" s="130" t="s">
        <v>226</v>
      </c>
      <c r="G65" s="130" t="s">
        <v>220</v>
      </c>
      <c r="H65" s="179" t="s">
        <v>227</v>
      </c>
    </row>
    <row r="66" spans="1:8" ht="36" x14ac:dyDescent="0.2">
      <c r="A66" s="8" t="s">
        <v>228</v>
      </c>
      <c r="B66" s="131">
        <v>10</v>
      </c>
      <c r="C66" s="131">
        <v>30</v>
      </c>
      <c r="D66" s="132">
        <v>10</v>
      </c>
      <c r="E66" s="132">
        <v>13</v>
      </c>
      <c r="F66" s="130" t="s">
        <v>223</v>
      </c>
      <c r="G66" s="130" t="s">
        <v>220</v>
      </c>
      <c r="H66" s="179" t="s">
        <v>229</v>
      </c>
    </row>
    <row r="67" spans="1:8" ht="38.25" customHeight="1" x14ac:dyDescent="0.2">
      <c r="A67" s="8" t="s">
        <v>230</v>
      </c>
      <c r="B67" s="144">
        <v>140</v>
      </c>
      <c r="C67" s="144">
        <v>200</v>
      </c>
      <c r="D67" s="132">
        <v>162</v>
      </c>
      <c r="E67" s="132">
        <v>153</v>
      </c>
      <c r="F67" s="142" t="s">
        <v>231</v>
      </c>
      <c r="G67" s="145" t="s">
        <v>220</v>
      </c>
      <c r="H67" s="179" t="s">
        <v>232</v>
      </c>
    </row>
    <row r="68" spans="1:8" ht="70.5" customHeight="1" x14ac:dyDescent="0.2">
      <c r="A68" s="8" t="s">
        <v>233</v>
      </c>
      <c r="B68" s="131">
        <v>2.2999999999999998</v>
      </c>
      <c r="C68" s="131">
        <v>2.5</v>
      </c>
      <c r="D68" s="127">
        <v>2.29</v>
      </c>
      <c r="E68" s="127">
        <v>2.34</v>
      </c>
      <c r="F68" s="142" t="s">
        <v>234</v>
      </c>
      <c r="G68" s="142" t="s">
        <v>169</v>
      </c>
      <c r="H68" s="179" t="s">
        <v>235</v>
      </c>
    </row>
    <row r="69" spans="1:8" ht="111" customHeight="1" x14ac:dyDescent="0.2">
      <c r="A69" s="8" t="s">
        <v>236</v>
      </c>
      <c r="B69" s="131">
        <v>1.2</v>
      </c>
      <c r="C69" s="131">
        <v>1.4</v>
      </c>
      <c r="D69" s="127">
        <v>0.9</v>
      </c>
      <c r="E69" s="127">
        <v>1</v>
      </c>
      <c r="F69" s="142" t="s">
        <v>237</v>
      </c>
      <c r="G69" s="142" t="s">
        <v>169</v>
      </c>
      <c r="H69" s="179" t="s">
        <v>238</v>
      </c>
    </row>
    <row r="70" spans="1:8" x14ac:dyDescent="0.2">
      <c r="A70" s="8" t="s">
        <v>239</v>
      </c>
      <c r="B70" s="131">
        <v>1</v>
      </c>
      <c r="C70" s="131">
        <v>102</v>
      </c>
      <c r="D70" s="209">
        <f>IF(AND((D53&gt;0),(D69&gt;0)),D53/D69,"")</f>
        <v>118.88888888888889</v>
      </c>
      <c r="E70" s="209">
        <f>IF(AND((E53&gt;0),(E69&gt;0)),E53/E69,"")</f>
        <v>107</v>
      </c>
      <c r="F70" s="142" t="s">
        <v>240</v>
      </c>
      <c r="G70" s="142"/>
      <c r="H70" s="179" t="s">
        <v>241</v>
      </c>
    </row>
    <row r="71" spans="1:8" ht="74.25" customHeight="1" x14ac:dyDescent="0.2">
      <c r="A71" s="8" t="s">
        <v>242</v>
      </c>
      <c r="B71" s="131">
        <v>69</v>
      </c>
      <c r="C71" s="131">
        <v>74</v>
      </c>
      <c r="D71" s="132">
        <v>64</v>
      </c>
      <c r="E71" s="132">
        <v>63</v>
      </c>
      <c r="F71" s="142" t="s">
        <v>243</v>
      </c>
      <c r="G71" s="142" t="s">
        <v>69</v>
      </c>
      <c r="H71" s="179" t="s">
        <v>244</v>
      </c>
    </row>
    <row r="72" spans="1:8" ht="77.25" customHeight="1" x14ac:dyDescent="0.2">
      <c r="A72" s="8" t="s">
        <v>245</v>
      </c>
      <c r="B72" s="131">
        <v>40</v>
      </c>
      <c r="C72" s="131">
        <v>50</v>
      </c>
      <c r="D72" s="132">
        <v>40</v>
      </c>
      <c r="E72" s="132">
        <v>38</v>
      </c>
      <c r="F72" s="142" t="s">
        <v>246</v>
      </c>
      <c r="G72" s="142" t="s">
        <v>69</v>
      </c>
      <c r="H72" s="179" t="s">
        <v>247</v>
      </c>
    </row>
    <row r="73" spans="1:8" ht="60" x14ac:dyDescent="0.2">
      <c r="A73" s="8" t="s">
        <v>248</v>
      </c>
      <c r="B73" s="131">
        <v>24</v>
      </c>
      <c r="C73" s="131">
        <v>28</v>
      </c>
      <c r="D73" s="132">
        <v>24</v>
      </c>
      <c r="E73" s="132">
        <v>25</v>
      </c>
      <c r="F73" s="130" t="s">
        <v>249</v>
      </c>
      <c r="G73" s="130" t="s">
        <v>69</v>
      </c>
      <c r="H73" s="179" t="s">
        <v>250</v>
      </c>
    </row>
    <row r="74" spans="1:8" ht="32" x14ac:dyDescent="0.2">
      <c r="A74" s="75" t="s">
        <v>251</v>
      </c>
      <c r="B74" s="75" t="s">
        <v>59</v>
      </c>
      <c r="C74" s="75" t="s">
        <v>60</v>
      </c>
      <c r="D74" s="201">
        <f>$D$2</f>
        <v>45734</v>
      </c>
      <c r="E74" s="201" t="str">
        <f>$E$2</f>
        <v>25.6.25</v>
      </c>
      <c r="F74" s="76" t="s">
        <v>56</v>
      </c>
      <c r="G74" s="76" t="s">
        <v>99</v>
      </c>
      <c r="H74" s="17"/>
    </row>
    <row r="75" spans="1:8" ht="84.75" customHeight="1" x14ac:dyDescent="0.2">
      <c r="A75" s="10" t="s">
        <v>252</v>
      </c>
      <c r="B75" s="131">
        <v>0.8</v>
      </c>
      <c r="C75" s="131">
        <v>1.5</v>
      </c>
      <c r="D75" s="127">
        <v>2.48</v>
      </c>
      <c r="E75" s="127">
        <v>2.6</v>
      </c>
      <c r="F75" s="142" t="s">
        <v>253</v>
      </c>
      <c r="G75" s="142" t="s">
        <v>254</v>
      </c>
      <c r="H75" s="179" t="s">
        <v>255</v>
      </c>
    </row>
    <row r="76" spans="1:8" ht="46.5" customHeight="1" x14ac:dyDescent="0.2">
      <c r="A76" s="10" t="s">
        <v>256</v>
      </c>
      <c r="B76" s="131">
        <v>14</v>
      </c>
      <c r="C76" s="131">
        <v>19.7</v>
      </c>
      <c r="D76" s="127"/>
      <c r="E76" s="127">
        <v>14</v>
      </c>
      <c r="F76" s="130" t="s">
        <v>257</v>
      </c>
      <c r="G76" s="130" t="s">
        <v>162</v>
      </c>
      <c r="H76" s="179" t="s">
        <v>258</v>
      </c>
    </row>
    <row r="77" spans="1:8" ht="48" x14ac:dyDescent="0.2">
      <c r="A77" s="10" t="s">
        <v>259</v>
      </c>
      <c r="B77" s="131">
        <v>4</v>
      </c>
      <c r="C77" s="131">
        <v>6.56</v>
      </c>
      <c r="D77" s="127"/>
      <c r="E77" s="127"/>
      <c r="F77" s="142" t="s">
        <v>260</v>
      </c>
      <c r="G77" s="142" t="s">
        <v>162</v>
      </c>
      <c r="H77" s="179" t="s">
        <v>261</v>
      </c>
    </row>
    <row r="78" spans="1:8" ht="24" x14ac:dyDescent="0.2">
      <c r="A78" s="10" t="s">
        <v>262</v>
      </c>
      <c r="B78" s="131">
        <v>3</v>
      </c>
      <c r="C78" s="131">
        <v>4</v>
      </c>
      <c r="D78" s="209" t="str">
        <f>IF(AND((D76&gt;0),(D77&gt;0)),D76/D77,"")</f>
        <v/>
      </c>
      <c r="E78" s="209" t="str">
        <f>IF(AND((E76&gt;0),(E77&gt;0)),E76/E77,"")</f>
        <v/>
      </c>
      <c r="F78" s="142"/>
      <c r="G78" s="142"/>
      <c r="H78" s="179" t="s">
        <v>263</v>
      </c>
    </row>
    <row r="79" spans="1:8" ht="78.75" customHeight="1" x14ac:dyDescent="0.2">
      <c r="A79" s="10" t="s">
        <v>264</v>
      </c>
      <c r="B79" s="131">
        <v>100</v>
      </c>
      <c r="C79" s="131">
        <v>300</v>
      </c>
      <c r="D79" s="132"/>
      <c r="E79" s="127"/>
      <c r="F79" s="142" t="s">
        <v>265</v>
      </c>
      <c r="G79" s="142"/>
      <c r="H79" s="179" t="s">
        <v>266</v>
      </c>
    </row>
    <row r="80" spans="1:8" ht="48" x14ac:dyDescent="0.2">
      <c r="A80" s="10" t="s">
        <v>267</v>
      </c>
      <c r="B80" s="131">
        <v>0.2</v>
      </c>
      <c r="C80" s="131">
        <v>0.2</v>
      </c>
      <c r="D80" s="209" t="str">
        <f>IF(AND((D77&gt;0),(D79&gt;0)),D77/D79*100,"")</f>
        <v/>
      </c>
      <c r="E80" s="209" t="str">
        <f>IF(AND((E77&gt;0),(E79&gt;0)),E77/E79*100,"")</f>
        <v/>
      </c>
      <c r="F80" s="142" t="s">
        <v>268</v>
      </c>
      <c r="G80" s="142" t="s">
        <v>162</v>
      </c>
      <c r="H80" s="179" t="s">
        <v>269</v>
      </c>
    </row>
    <row r="81" spans="1:8" ht="26.25" customHeight="1" x14ac:dyDescent="0.2">
      <c r="A81" s="10" t="s">
        <v>270</v>
      </c>
      <c r="B81" s="131">
        <v>0</v>
      </c>
      <c r="C81" s="131">
        <v>30</v>
      </c>
      <c r="D81" s="132"/>
      <c r="E81" s="127"/>
      <c r="F81" s="142" t="s">
        <v>271</v>
      </c>
      <c r="G81" s="142" t="s">
        <v>272</v>
      </c>
      <c r="H81" s="179" t="s">
        <v>273</v>
      </c>
    </row>
    <row r="82" spans="1:8" ht="37.5" customHeight="1" x14ac:dyDescent="0.2">
      <c r="A82" s="10" t="s">
        <v>274</v>
      </c>
      <c r="B82" s="131">
        <v>0</v>
      </c>
      <c r="C82" s="131">
        <v>30</v>
      </c>
      <c r="D82" s="132"/>
      <c r="E82" s="127"/>
      <c r="F82" s="142" t="s">
        <v>271</v>
      </c>
      <c r="G82" s="142" t="s">
        <v>272</v>
      </c>
      <c r="H82" s="179" t="s">
        <v>275</v>
      </c>
    </row>
    <row r="83" spans="1:8" ht="30" customHeight="1" x14ac:dyDescent="0.2">
      <c r="A83" s="10" t="s">
        <v>276</v>
      </c>
      <c r="B83" s="131"/>
      <c r="C83" s="131"/>
      <c r="D83" s="132"/>
      <c r="E83" s="127"/>
      <c r="F83" s="142"/>
      <c r="G83" s="142"/>
      <c r="H83" s="179" t="s">
        <v>277</v>
      </c>
    </row>
    <row r="84" spans="1:8" ht="18.75" customHeight="1" x14ac:dyDescent="0.2">
      <c r="A84" s="10" t="s">
        <v>278</v>
      </c>
      <c r="B84" s="131"/>
      <c r="C84" s="131">
        <v>0.55000000000000004</v>
      </c>
      <c r="D84" s="206"/>
      <c r="E84" s="127"/>
      <c r="F84" s="142" t="s">
        <v>279</v>
      </c>
      <c r="G84" s="142"/>
      <c r="H84" s="179"/>
    </row>
    <row r="85" spans="1:8" ht="49.5" customHeight="1" x14ac:dyDescent="0.2">
      <c r="A85" s="10" t="s">
        <v>280</v>
      </c>
      <c r="B85" s="131"/>
      <c r="C85" s="131"/>
      <c r="D85" s="127"/>
      <c r="E85" s="127"/>
      <c r="F85" s="142" t="s">
        <v>281</v>
      </c>
      <c r="G85" s="142" t="s">
        <v>149</v>
      </c>
      <c r="H85" s="179" t="s">
        <v>282</v>
      </c>
    </row>
    <row r="86" spans="1:8" ht="32" x14ac:dyDescent="0.2">
      <c r="A86" s="77" t="s">
        <v>283</v>
      </c>
      <c r="B86" s="75" t="s">
        <v>59</v>
      </c>
      <c r="C86" s="75" t="s">
        <v>60</v>
      </c>
      <c r="D86" s="201">
        <f>$D$2</f>
        <v>45734</v>
      </c>
      <c r="E86" s="201" t="str">
        <f>$E$2</f>
        <v>25.6.25</v>
      </c>
      <c r="F86" s="76" t="s">
        <v>56</v>
      </c>
      <c r="G86" s="76" t="s">
        <v>99</v>
      </c>
      <c r="H86" s="19"/>
    </row>
    <row r="87" spans="1:8" ht="30" x14ac:dyDescent="0.2">
      <c r="A87" s="10" t="s">
        <v>284</v>
      </c>
      <c r="B87" s="146"/>
      <c r="C87" s="147"/>
      <c r="D87" s="132"/>
      <c r="E87" s="132"/>
      <c r="F87" s="148"/>
      <c r="G87" s="148"/>
      <c r="H87" s="179" t="s">
        <v>285</v>
      </c>
    </row>
    <row r="88" spans="1:8" ht="78.75" customHeight="1" x14ac:dyDescent="0.2">
      <c r="A88" s="10" t="s">
        <v>286</v>
      </c>
      <c r="B88" s="131"/>
      <c r="C88" s="131"/>
      <c r="D88" s="127"/>
      <c r="E88" s="127"/>
      <c r="F88" s="142"/>
      <c r="G88" s="142"/>
      <c r="H88" s="179" t="s">
        <v>287</v>
      </c>
    </row>
    <row r="89" spans="1:8" ht="15" customHeight="1" x14ac:dyDescent="0.2">
      <c r="A89" s="10" t="s">
        <v>288</v>
      </c>
      <c r="B89" s="131"/>
      <c r="C89" s="131"/>
      <c r="D89" s="127"/>
      <c r="E89" s="127"/>
      <c r="F89" s="142"/>
      <c r="G89" s="142" t="s">
        <v>272</v>
      </c>
      <c r="H89" s="179" t="s">
        <v>289</v>
      </c>
    </row>
    <row r="90" spans="1:8" ht="18.75" customHeight="1" x14ac:dyDescent="0.2">
      <c r="A90" s="10" t="s">
        <v>290</v>
      </c>
      <c r="B90" s="131"/>
      <c r="C90" s="131"/>
      <c r="D90" s="127"/>
      <c r="E90" s="127"/>
      <c r="F90" s="142"/>
      <c r="G90" s="142" t="s">
        <v>272</v>
      </c>
      <c r="H90" s="179" t="s">
        <v>291</v>
      </c>
    </row>
    <row r="91" spans="1:8" ht="18" customHeight="1" x14ac:dyDescent="0.2">
      <c r="A91" s="10" t="s">
        <v>292</v>
      </c>
      <c r="B91" s="131"/>
      <c r="C91" s="131"/>
      <c r="D91" s="127"/>
      <c r="E91" s="127"/>
      <c r="F91" s="142"/>
      <c r="G91" s="142"/>
      <c r="H91" s="179" t="s">
        <v>293</v>
      </c>
    </row>
    <row r="92" spans="1:8" ht="18" customHeight="1" x14ac:dyDescent="0.2">
      <c r="A92" s="10" t="s">
        <v>294</v>
      </c>
      <c r="B92" s="131"/>
      <c r="C92" s="131"/>
      <c r="D92" s="127"/>
      <c r="E92" s="127"/>
      <c r="F92" s="142"/>
      <c r="G92" s="142" t="s">
        <v>162</v>
      </c>
      <c r="H92" s="179" t="s">
        <v>295</v>
      </c>
    </row>
    <row r="93" spans="1:8" ht="18" customHeight="1" x14ac:dyDescent="0.2">
      <c r="A93" s="29" t="s">
        <v>296</v>
      </c>
      <c r="B93" s="131"/>
      <c r="C93" s="131"/>
      <c r="D93" s="127"/>
      <c r="E93" s="127"/>
      <c r="F93" s="142"/>
      <c r="G93" s="142"/>
      <c r="H93" s="179" t="s">
        <v>297</v>
      </c>
    </row>
    <row r="94" spans="1:8" ht="50.25" customHeight="1" x14ac:dyDescent="0.2">
      <c r="A94" s="10" t="s">
        <v>298</v>
      </c>
      <c r="B94" s="131"/>
      <c r="C94" s="131"/>
      <c r="D94" s="127"/>
      <c r="E94" s="127"/>
      <c r="F94" s="142"/>
      <c r="G94" s="142" t="s">
        <v>158</v>
      </c>
      <c r="H94" s="179" t="s">
        <v>299</v>
      </c>
    </row>
    <row r="95" spans="1:8" ht="59.25" customHeight="1" x14ac:dyDescent="0.2">
      <c r="A95" s="10" t="s">
        <v>300</v>
      </c>
      <c r="B95" s="131"/>
      <c r="C95" s="131"/>
      <c r="D95" s="127"/>
      <c r="E95" s="127"/>
      <c r="F95" s="142"/>
      <c r="G95" s="142"/>
      <c r="H95" s="179" t="s">
        <v>301</v>
      </c>
    </row>
    <row r="96" spans="1:8" ht="24" x14ac:dyDescent="0.2">
      <c r="A96" s="10" t="s">
        <v>302</v>
      </c>
      <c r="B96" s="131"/>
      <c r="C96" s="131"/>
      <c r="D96" s="127"/>
      <c r="E96" s="127"/>
      <c r="F96" s="142" t="s">
        <v>303</v>
      </c>
      <c r="G96" s="142" t="s">
        <v>158</v>
      </c>
      <c r="H96" s="179" t="s">
        <v>304</v>
      </c>
    </row>
    <row r="97" spans="1:8" ht="54.75" customHeight="1" x14ac:dyDescent="0.2">
      <c r="A97" s="10" t="s">
        <v>305</v>
      </c>
      <c r="B97" s="131"/>
      <c r="C97" s="131"/>
      <c r="D97" s="127"/>
      <c r="E97" s="127"/>
      <c r="F97" s="142" t="s">
        <v>306</v>
      </c>
      <c r="G97" s="142" t="s">
        <v>158</v>
      </c>
      <c r="H97" s="179" t="s">
        <v>307</v>
      </c>
    </row>
    <row r="98" spans="1:8" ht="32" x14ac:dyDescent="0.2">
      <c r="A98" s="77" t="s">
        <v>308</v>
      </c>
      <c r="B98" s="75" t="s">
        <v>59</v>
      </c>
      <c r="C98" s="75" t="s">
        <v>60</v>
      </c>
      <c r="D98" s="201">
        <f>$D$2</f>
        <v>45734</v>
      </c>
      <c r="E98" s="201" t="str">
        <f>$E$2</f>
        <v>25.6.25</v>
      </c>
      <c r="F98" s="76" t="s">
        <v>56</v>
      </c>
      <c r="G98" s="76" t="s">
        <v>99</v>
      </c>
      <c r="H98" s="19"/>
    </row>
    <row r="99" spans="1:8" ht="24" x14ac:dyDescent="0.2">
      <c r="A99" s="10" t="s">
        <v>309</v>
      </c>
      <c r="B99" s="131">
        <v>18</v>
      </c>
      <c r="C99" s="131">
        <v>25</v>
      </c>
      <c r="D99" s="127"/>
      <c r="E99" s="127"/>
      <c r="F99" s="149" t="s">
        <v>134</v>
      </c>
      <c r="G99" s="142" t="s">
        <v>158</v>
      </c>
      <c r="H99" s="179" t="s">
        <v>310</v>
      </c>
    </row>
    <row r="100" spans="1:8" ht="63" customHeight="1" x14ac:dyDescent="0.2">
      <c r="A100" s="10" t="s">
        <v>300</v>
      </c>
      <c r="B100" s="131"/>
      <c r="C100" s="131"/>
      <c r="D100" s="127"/>
      <c r="E100" s="127"/>
      <c r="F100" s="142" t="s">
        <v>311</v>
      </c>
      <c r="G100" s="142" t="s">
        <v>135</v>
      </c>
      <c r="H100" s="179" t="s">
        <v>301</v>
      </c>
    </row>
    <row r="101" spans="1:8" x14ac:dyDescent="0.2">
      <c r="A101" s="10" t="s">
        <v>312</v>
      </c>
      <c r="B101" s="131"/>
      <c r="C101" s="131"/>
      <c r="D101" s="127"/>
      <c r="E101" s="127"/>
      <c r="F101" s="194" t="s">
        <v>313</v>
      </c>
      <c r="G101" s="142" t="s">
        <v>158</v>
      </c>
      <c r="H101" s="179" t="s">
        <v>314</v>
      </c>
    </row>
    <row r="102" spans="1:8" ht="60" customHeight="1" x14ac:dyDescent="0.2">
      <c r="A102" s="10" t="s">
        <v>305</v>
      </c>
      <c r="B102" s="131"/>
      <c r="C102" s="131"/>
      <c r="D102" s="127"/>
      <c r="E102" s="127"/>
      <c r="F102" s="142" t="s">
        <v>315</v>
      </c>
      <c r="G102" s="142" t="s">
        <v>158</v>
      </c>
      <c r="H102" s="179" t="s">
        <v>316</v>
      </c>
    </row>
    <row r="103" spans="1:8" ht="30" x14ac:dyDescent="0.2">
      <c r="A103" s="10" t="s">
        <v>317</v>
      </c>
      <c r="B103" s="131"/>
      <c r="C103" s="131"/>
      <c r="D103" s="127" t="str">
        <f>IF(AND((D99&gt;0),(D102&gt;0)),D99/D102*100,"")</f>
        <v/>
      </c>
      <c r="E103" s="127" t="str">
        <f>IF(AND((E99&gt;0),(E102&gt;0)),E99/E102*100,"")</f>
        <v/>
      </c>
      <c r="F103" s="142"/>
      <c r="G103" s="150"/>
      <c r="H103" s="179" t="s">
        <v>318</v>
      </c>
    </row>
    <row r="104" spans="1:8" ht="30" customHeight="1" x14ac:dyDescent="0.2">
      <c r="A104" s="10" t="s">
        <v>319</v>
      </c>
      <c r="B104" s="131"/>
      <c r="C104" s="131"/>
      <c r="D104" s="127"/>
      <c r="E104" s="127"/>
      <c r="F104" s="142" t="s">
        <v>320</v>
      </c>
      <c r="G104" s="142" t="s">
        <v>162</v>
      </c>
      <c r="H104" s="179" t="s">
        <v>321</v>
      </c>
    </row>
    <row r="105" spans="1:8" ht="36" x14ac:dyDescent="0.2">
      <c r="A105" s="10" t="s">
        <v>322</v>
      </c>
      <c r="B105" s="126"/>
      <c r="C105" s="126"/>
      <c r="D105" s="127"/>
      <c r="E105" s="127"/>
      <c r="F105" s="130" t="s">
        <v>323</v>
      </c>
      <c r="G105" s="130"/>
      <c r="H105" s="179" t="s">
        <v>324</v>
      </c>
    </row>
    <row r="106" spans="1:8" x14ac:dyDescent="0.2">
      <c r="A106" s="10" t="s">
        <v>325</v>
      </c>
      <c r="B106" s="126"/>
      <c r="C106" s="126"/>
      <c r="D106" s="127"/>
      <c r="E106" s="127"/>
      <c r="F106" s="130" t="s">
        <v>326</v>
      </c>
      <c r="G106" s="130" t="s">
        <v>162</v>
      </c>
      <c r="H106" s="179" t="s">
        <v>327</v>
      </c>
    </row>
    <row r="107" spans="1:8" ht="32.25" customHeight="1" x14ac:dyDescent="0.2">
      <c r="A107" s="75" t="s">
        <v>328</v>
      </c>
      <c r="B107" s="75" t="s">
        <v>59</v>
      </c>
      <c r="C107" s="75" t="s">
        <v>60</v>
      </c>
      <c r="D107" s="201">
        <f>$D$2</f>
        <v>45734</v>
      </c>
      <c r="E107" s="201" t="str">
        <f>$E$2</f>
        <v>25.6.25</v>
      </c>
      <c r="F107" s="76" t="s">
        <v>56</v>
      </c>
      <c r="G107" s="76" t="s">
        <v>99</v>
      </c>
      <c r="H107" s="19"/>
    </row>
    <row r="108" spans="1:8" ht="25.5" customHeight="1" x14ac:dyDescent="0.2">
      <c r="A108" s="10" t="s">
        <v>329</v>
      </c>
      <c r="B108" s="126">
        <v>100</v>
      </c>
      <c r="C108" s="126">
        <v>150</v>
      </c>
      <c r="D108" s="132">
        <v>60</v>
      </c>
      <c r="E108" s="185">
        <v>50</v>
      </c>
      <c r="F108" s="130" t="s">
        <v>330</v>
      </c>
      <c r="G108" s="130" t="s">
        <v>158</v>
      </c>
      <c r="H108" s="179" t="s">
        <v>331</v>
      </c>
    </row>
    <row r="109" spans="1:8" ht="48" x14ac:dyDescent="0.2">
      <c r="A109" s="10" t="s">
        <v>332</v>
      </c>
      <c r="B109" s="126">
        <v>6</v>
      </c>
      <c r="C109" s="126">
        <v>9</v>
      </c>
      <c r="D109" s="127"/>
      <c r="E109" s="184"/>
      <c r="F109" s="130" t="s">
        <v>333</v>
      </c>
      <c r="G109" s="130" t="s">
        <v>135</v>
      </c>
      <c r="H109" s="179" t="s">
        <v>334</v>
      </c>
    </row>
    <row r="110" spans="1:8" ht="18.75" customHeight="1" x14ac:dyDescent="0.2">
      <c r="A110" s="10" t="s">
        <v>335</v>
      </c>
      <c r="B110" s="126"/>
      <c r="C110" s="151"/>
      <c r="D110" s="127"/>
      <c r="E110" s="184"/>
      <c r="F110" s="130" t="s">
        <v>336</v>
      </c>
      <c r="G110" s="130"/>
      <c r="H110" s="179"/>
    </row>
    <row r="111" spans="1:8" ht="26.25" customHeight="1" x14ac:dyDescent="0.2">
      <c r="A111" s="10" t="s">
        <v>337</v>
      </c>
      <c r="B111" s="126">
        <v>300</v>
      </c>
      <c r="C111" s="131">
        <v>400</v>
      </c>
      <c r="D111" s="127"/>
      <c r="E111" s="184"/>
      <c r="F111" s="130" t="s">
        <v>338</v>
      </c>
      <c r="G111" s="130" t="s">
        <v>158</v>
      </c>
      <c r="H111" s="179" t="s">
        <v>339</v>
      </c>
    </row>
    <row r="112" spans="1:8" ht="27" customHeight="1" x14ac:dyDescent="0.2">
      <c r="A112" s="10" t="s">
        <v>340</v>
      </c>
      <c r="B112" s="126"/>
      <c r="C112" s="152"/>
      <c r="D112" s="127"/>
      <c r="E112" s="184"/>
      <c r="F112" s="130" t="s">
        <v>341</v>
      </c>
      <c r="G112" s="130" t="s">
        <v>162</v>
      </c>
      <c r="H112" s="179" t="s">
        <v>342</v>
      </c>
    </row>
    <row r="113" spans="1:8" ht="18.75" customHeight="1" x14ac:dyDescent="0.2">
      <c r="A113" s="10" t="s">
        <v>343</v>
      </c>
      <c r="B113" s="126">
        <v>15</v>
      </c>
      <c r="C113" s="126">
        <v>17</v>
      </c>
      <c r="D113" s="127"/>
      <c r="E113" s="184"/>
      <c r="F113" s="130" t="s">
        <v>344</v>
      </c>
      <c r="G113" s="130"/>
      <c r="H113" s="179" t="s">
        <v>345</v>
      </c>
    </row>
    <row r="114" spans="1:8" ht="18" customHeight="1" x14ac:dyDescent="0.2">
      <c r="A114" s="10" t="s">
        <v>346</v>
      </c>
      <c r="B114" s="126">
        <v>15</v>
      </c>
      <c r="C114" s="126">
        <v>17</v>
      </c>
      <c r="D114" s="127"/>
      <c r="E114" s="184"/>
      <c r="F114" s="130" t="s">
        <v>344</v>
      </c>
      <c r="G114" s="130" t="s">
        <v>135</v>
      </c>
      <c r="H114" s="179" t="s">
        <v>347</v>
      </c>
    </row>
    <row r="115" spans="1:8" ht="38.25" customHeight="1" x14ac:dyDescent="0.2">
      <c r="A115" s="10" t="s">
        <v>348</v>
      </c>
      <c r="B115" s="126">
        <v>15</v>
      </c>
      <c r="C115" s="126">
        <v>17</v>
      </c>
      <c r="D115" s="127"/>
      <c r="E115" s="184"/>
      <c r="F115" s="130" t="s">
        <v>344</v>
      </c>
      <c r="G115" s="130" t="s">
        <v>135</v>
      </c>
      <c r="H115" s="179" t="s">
        <v>349</v>
      </c>
    </row>
    <row r="116" spans="1:8" x14ac:dyDescent="0.2">
      <c r="A116" s="10" t="s">
        <v>350</v>
      </c>
      <c r="B116" s="126"/>
      <c r="C116" s="126"/>
      <c r="D116" s="127"/>
      <c r="E116" s="184"/>
      <c r="F116" s="130" t="s">
        <v>351</v>
      </c>
      <c r="G116" s="130" t="s">
        <v>69</v>
      </c>
      <c r="H116" s="179" t="s">
        <v>352</v>
      </c>
    </row>
    <row r="117" spans="1:8" x14ac:dyDescent="0.2">
      <c r="A117" s="10" t="s">
        <v>353</v>
      </c>
      <c r="B117" s="126">
        <v>1</v>
      </c>
      <c r="C117" s="126">
        <v>15</v>
      </c>
      <c r="D117" s="127"/>
      <c r="E117" s="184"/>
      <c r="F117" s="130" t="s">
        <v>354</v>
      </c>
      <c r="G117" s="130"/>
      <c r="H117" s="179"/>
    </row>
    <row r="118" spans="1:8" ht="18.75" customHeight="1" x14ac:dyDescent="0.2">
      <c r="A118" s="10" t="s">
        <v>355</v>
      </c>
      <c r="B118" s="126">
        <v>1.6</v>
      </c>
      <c r="C118" s="126">
        <v>1.9</v>
      </c>
      <c r="D118" s="127"/>
      <c r="E118" s="184"/>
      <c r="F118" s="130" t="s">
        <v>356</v>
      </c>
      <c r="G118" s="130"/>
      <c r="H118" s="179"/>
    </row>
    <row r="119" spans="1:8" x14ac:dyDescent="0.2">
      <c r="A119" s="10" t="s">
        <v>357</v>
      </c>
      <c r="B119" s="126" t="s">
        <v>358</v>
      </c>
      <c r="C119" s="126" t="s">
        <v>358</v>
      </c>
      <c r="D119" s="127"/>
      <c r="E119" s="184"/>
      <c r="F119" s="130"/>
      <c r="G119" s="130"/>
      <c r="H119" s="179"/>
    </row>
    <row r="120" spans="1:8" ht="18" customHeight="1" x14ac:dyDescent="0.2">
      <c r="A120" s="10" t="s">
        <v>359</v>
      </c>
      <c r="B120" s="126" t="s">
        <v>358</v>
      </c>
      <c r="C120" s="126" t="s">
        <v>358</v>
      </c>
      <c r="D120" s="127"/>
      <c r="E120" s="184"/>
      <c r="F120" s="130"/>
      <c r="G120" s="130"/>
      <c r="H120" s="179"/>
    </row>
    <row r="121" spans="1:8" ht="18" customHeight="1" x14ac:dyDescent="0.2">
      <c r="A121" s="10" t="s">
        <v>360</v>
      </c>
      <c r="B121" s="183"/>
      <c r="C121" s="183"/>
      <c r="D121" s="127"/>
      <c r="E121" s="184"/>
      <c r="F121" s="130" t="s">
        <v>361</v>
      </c>
      <c r="G121" s="130" t="s">
        <v>89</v>
      </c>
      <c r="H121" s="179" t="s">
        <v>362</v>
      </c>
    </row>
    <row r="122" spans="1:8" ht="18" customHeight="1" x14ac:dyDescent="0.2">
      <c r="A122" s="10" t="s">
        <v>363</v>
      </c>
      <c r="B122" s="183"/>
      <c r="C122" s="183"/>
      <c r="D122" s="127"/>
      <c r="E122" s="184"/>
      <c r="F122" s="130" t="s">
        <v>364</v>
      </c>
      <c r="G122" s="130" t="s">
        <v>365</v>
      </c>
      <c r="H122" s="179" t="s">
        <v>362</v>
      </c>
    </row>
    <row r="123" spans="1:8" ht="35.25" customHeight="1" x14ac:dyDescent="0.2">
      <c r="A123" s="10" t="s">
        <v>366</v>
      </c>
      <c r="B123" s="126">
        <v>0</v>
      </c>
      <c r="C123" s="126">
        <v>20</v>
      </c>
      <c r="D123" s="127"/>
      <c r="E123" s="184"/>
      <c r="F123" s="130"/>
      <c r="G123" s="130"/>
      <c r="H123" s="179" t="s">
        <v>367</v>
      </c>
    </row>
    <row r="124" spans="1:8" ht="24" x14ac:dyDescent="0.2">
      <c r="A124" s="145" t="s">
        <v>368</v>
      </c>
      <c r="B124" s="126">
        <v>1</v>
      </c>
      <c r="C124" s="126">
        <v>5</v>
      </c>
      <c r="D124" s="127"/>
      <c r="E124" s="184"/>
      <c r="F124" s="130"/>
      <c r="G124" s="130"/>
      <c r="H124" s="179" t="s">
        <v>369</v>
      </c>
    </row>
    <row r="125" spans="1:8" x14ac:dyDescent="0.2">
      <c r="A125" s="145"/>
      <c r="B125" s="126">
        <v>0</v>
      </c>
      <c r="C125" s="126">
        <v>0</v>
      </c>
      <c r="D125" s="127"/>
      <c r="E125" s="184"/>
      <c r="F125" s="130"/>
      <c r="G125" s="130"/>
      <c r="H125" s="179"/>
    </row>
    <row r="126" spans="1:8" x14ac:dyDescent="0.2">
      <c r="A126" s="145"/>
      <c r="B126" s="126">
        <v>0</v>
      </c>
      <c r="C126" s="126">
        <v>0</v>
      </c>
      <c r="D126" s="127"/>
      <c r="E126" s="184"/>
      <c r="F126" s="130"/>
      <c r="G126" s="130"/>
      <c r="H126" s="179"/>
    </row>
    <row r="127" spans="1:8" x14ac:dyDescent="0.2">
      <c r="A127" s="145"/>
      <c r="B127" s="126">
        <v>0</v>
      </c>
      <c r="C127" s="126">
        <v>0</v>
      </c>
      <c r="D127" s="127"/>
      <c r="E127" s="184"/>
      <c r="F127" s="130"/>
      <c r="G127" s="130"/>
      <c r="H127" s="179"/>
    </row>
    <row r="128" spans="1:8" x14ac:dyDescent="0.2">
      <c r="A128" s="145"/>
      <c r="B128" s="126">
        <v>0</v>
      </c>
      <c r="C128" s="126">
        <v>0</v>
      </c>
      <c r="D128" s="127"/>
      <c r="E128" s="184"/>
      <c r="F128" s="130"/>
      <c r="G128" s="130"/>
      <c r="H128" s="179"/>
    </row>
    <row r="129" spans="1:8" x14ac:dyDescent="0.2">
      <c r="A129" s="145"/>
      <c r="B129" s="126">
        <v>0</v>
      </c>
      <c r="C129" s="126">
        <v>0</v>
      </c>
      <c r="D129" s="127"/>
      <c r="E129" s="184"/>
      <c r="F129" s="130"/>
      <c r="G129" s="130"/>
      <c r="H129" s="179"/>
    </row>
    <row r="130" spans="1:8" x14ac:dyDescent="0.2">
      <c r="A130" s="145"/>
      <c r="B130" s="126">
        <v>0</v>
      </c>
      <c r="C130" s="126">
        <v>0</v>
      </c>
      <c r="D130" s="127"/>
      <c r="E130" s="184"/>
      <c r="F130" s="130"/>
      <c r="G130" s="130"/>
      <c r="H130" s="179"/>
    </row>
    <row r="131" spans="1:8" x14ac:dyDescent="0.2">
      <c r="A131" s="145"/>
      <c r="B131" s="126">
        <v>0</v>
      </c>
      <c r="C131" s="126">
        <v>0</v>
      </c>
      <c r="D131" s="127"/>
      <c r="E131" s="184"/>
      <c r="F131" s="130"/>
      <c r="G131" s="130"/>
      <c r="H131" s="179"/>
    </row>
    <row r="132" spans="1:8" x14ac:dyDescent="0.2">
      <c r="A132" s="145"/>
      <c r="B132" s="126">
        <v>0</v>
      </c>
      <c r="C132" s="126">
        <v>0</v>
      </c>
      <c r="D132" s="127"/>
      <c r="E132" s="184"/>
      <c r="F132" s="130"/>
      <c r="G132" s="130"/>
      <c r="H132" s="179"/>
    </row>
    <row r="133" spans="1:8" x14ac:dyDescent="0.2">
      <c r="A133" s="145"/>
      <c r="B133" s="126">
        <v>0</v>
      </c>
      <c r="C133" s="126">
        <v>0</v>
      </c>
      <c r="D133" s="127"/>
      <c r="E133" s="184"/>
      <c r="F133" s="130"/>
      <c r="G133" s="130"/>
      <c r="H133" s="179"/>
    </row>
    <row r="134" spans="1:8" ht="32" x14ac:dyDescent="0.2">
      <c r="A134" s="3" t="s">
        <v>370</v>
      </c>
      <c r="B134" s="22"/>
      <c r="C134" s="22"/>
      <c r="D134" s="22"/>
      <c r="E134" s="230"/>
      <c r="F134" s="231"/>
      <c r="G134" s="232"/>
      <c r="H134" s="22"/>
    </row>
    <row r="135" spans="1:8" ht="30" customHeight="1" x14ac:dyDescent="0.2">
      <c r="A135" s="6" t="s">
        <v>371</v>
      </c>
      <c r="B135" s="6" t="s">
        <v>59</v>
      </c>
      <c r="C135" s="6" t="s">
        <v>60</v>
      </c>
      <c r="D135" s="201">
        <f>$D$2</f>
        <v>45734</v>
      </c>
      <c r="E135" s="201" t="str">
        <f>$E$2</f>
        <v>25.6.25</v>
      </c>
      <c r="F135" s="190"/>
      <c r="G135" s="191"/>
      <c r="H135" s="6"/>
    </row>
    <row r="136" spans="1:8" ht="30" customHeight="1" x14ac:dyDescent="0.2">
      <c r="A136" s="20" t="s">
        <v>372</v>
      </c>
      <c r="B136" s="49">
        <f t="shared" ref="B136:E137" si="0">B6</f>
        <v>140</v>
      </c>
      <c r="C136" s="49">
        <f t="shared" si="0"/>
        <v>150</v>
      </c>
      <c r="D136" s="162">
        <f t="shared" si="0"/>
        <v>0</v>
      </c>
      <c r="E136" s="49">
        <f t="shared" si="0"/>
        <v>0</v>
      </c>
      <c r="F136" s="165"/>
      <c r="G136" s="166"/>
      <c r="H136" s="220" t="s">
        <v>373</v>
      </c>
    </row>
    <row r="137" spans="1:8" ht="32" x14ac:dyDescent="0.2">
      <c r="A137" s="20" t="s">
        <v>374</v>
      </c>
      <c r="B137" s="49">
        <f t="shared" si="0"/>
        <v>135</v>
      </c>
      <c r="C137" s="49">
        <f t="shared" si="0"/>
        <v>145</v>
      </c>
      <c r="D137" s="162">
        <f t="shared" si="0"/>
        <v>131</v>
      </c>
      <c r="E137" s="49">
        <f t="shared" si="0"/>
        <v>135</v>
      </c>
      <c r="F137" s="164"/>
      <c r="G137" s="167"/>
      <c r="H137" s="221"/>
    </row>
    <row r="138" spans="1:8" ht="16" x14ac:dyDescent="0.2">
      <c r="A138" s="20" t="s">
        <v>375</v>
      </c>
      <c r="B138" s="49">
        <f t="shared" ref="B138:E139" si="1">B4</f>
        <v>4.2</v>
      </c>
      <c r="C138" s="49">
        <f t="shared" si="1"/>
        <v>4.9000000000000004</v>
      </c>
      <c r="D138" s="162">
        <f t="shared" si="1"/>
        <v>0</v>
      </c>
      <c r="E138" s="49">
        <f t="shared" si="1"/>
        <v>0</v>
      </c>
      <c r="F138" s="164"/>
      <c r="G138" s="167"/>
      <c r="H138" s="221"/>
    </row>
    <row r="139" spans="1:8" ht="16" x14ac:dyDescent="0.2">
      <c r="A139" s="20" t="s">
        <v>376</v>
      </c>
      <c r="B139" s="49">
        <f t="shared" si="1"/>
        <v>3.9</v>
      </c>
      <c r="C139" s="49">
        <f t="shared" si="1"/>
        <v>4.5</v>
      </c>
      <c r="D139" s="162">
        <f t="shared" si="1"/>
        <v>4.3</v>
      </c>
      <c r="E139" s="49">
        <f t="shared" si="1"/>
        <v>4.4000000000000004</v>
      </c>
      <c r="F139" s="164"/>
      <c r="G139" s="167"/>
      <c r="H139" s="221"/>
    </row>
    <row r="140" spans="1:8" ht="16" x14ac:dyDescent="0.2">
      <c r="A140" s="20" t="s">
        <v>377</v>
      </c>
      <c r="B140" s="52">
        <f t="shared" ref="B140:E141" si="2">B8</f>
        <v>0.4</v>
      </c>
      <c r="C140" s="52">
        <f t="shared" si="2"/>
        <v>0.48</v>
      </c>
      <c r="D140" s="170">
        <f t="shared" si="2"/>
        <v>0</v>
      </c>
      <c r="E140" s="52">
        <f t="shared" si="2"/>
        <v>0</v>
      </c>
      <c r="F140" s="164"/>
      <c r="G140" s="167"/>
      <c r="H140" s="221"/>
    </row>
    <row r="141" spans="1:8" ht="16" x14ac:dyDescent="0.2">
      <c r="A141" s="20" t="s">
        <v>378</v>
      </c>
      <c r="B141" s="52">
        <f t="shared" si="2"/>
        <v>0.37</v>
      </c>
      <c r="C141" s="52">
        <f t="shared" si="2"/>
        <v>0.44</v>
      </c>
      <c r="D141" s="170">
        <f t="shared" si="2"/>
        <v>0.41</v>
      </c>
      <c r="E141" s="52">
        <f t="shared" si="2"/>
        <v>0.41</v>
      </c>
      <c r="F141" s="164"/>
      <c r="G141" s="167"/>
      <c r="H141" s="221"/>
    </row>
    <row r="142" spans="1:8" ht="16" x14ac:dyDescent="0.2">
      <c r="A142" s="20" t="s">
        <v>379</v>
      </c>
      <c r="B142" s="49">
        <f>B11</f>
        <v>28</v>
      </c>
      <c r="C142" s="49">
        <f>C11</f>
        <v>32</v>
      </c>
      <c r="D142" s="162">
        <f>D11</f>
        <v>31</v>
      </c>
      <c r="E142" s="49">
        <f>E11</f>
        <v>31</v>
      </c>
      <c r="F142" s="164"/>
      <c r="G142" s="167"/>
      <c r="H142" s="221"/>
    </row>
    <row r="143" spans="1:8" ht="16" x14ac:dyDescent="0.2">
      <c r="A143" s="20" t="s">
        <v>380</v>
      </c>
      <c r="B143" s="49">
        <f>B10</f>
        <v>80</v>
      </c>
      <c r="C143" s="49">
        <f>C10</f>
        <v>90</v>
      </c>
      <c r="D143" s="162">
        <f>D10</f>
        <v>95</v>
      </c>
      <c r="E143" s="49">
        <f>E10</f>
        <v>94</v>
      </c>
      <c r="F143" s="164"/>
      <c r="G143" s="167"/>
      <c r="H143" s="221"/>
    </row>
    <row r="144" spans="1:8" ht="16" x14ac:dyDescent="0.2">
      <c r="A144" s="20" t="s">
        <v>381</v>
      </c>
      <c r="B144" s="49">
        <f>B31</f>
        <v>8.9600000000000009</v>
      </c>
      <c r="C144" s="49">
        <f>C31</f>
        <v>17.91</v>
      </c>
      <c r="D144" s="162">
        <f>D31</f>
        <v>15</v>
      </c>
      <c r="E144" s="49">
        <f>E31</f>
        <v>25</v>
      </c>
      <c r="F144" s="164"/>
      <c r="G144" s="167"/>
      <c r="H144" s="221"/>
    </row>
    <row r="145" spans="1:8" ht="16" x14ac:dyDescent="0.2">
      <c r="A145" s="20" t="s">
        <v>382</v>
      </c>
      <c r="B145" s="49">
        <f t="shared" ref="B145:E146" si="3">B37</f>
        <v>50</v>
      </c>
      <c r="C145" s="49">
        <f t="shared" si="3"/>
        <v>236</v>
      </c>
      <c r="D145" s="162">
        <f t="shared" si="3"/>
        <v>0</v>
      </c>
      <c r="E145" s="49">
        <f t="shared" si="3"/>
        <v>0</v>
      </c>
      <c r="F145" s="164"/>
      <c r="G145" s="167"/>
      <c r="H145" s="221"/>
    </row>
    <row r="146" spans="1:8" ht="16" x14ac:dyDescent="0.2">
      <c r="A146" s="20" t="s">
        <v>383</v>
      </c>
      <c r="B146" s="49">
        <f t="shared" si="3"/>
        <v>50</v>
      </c>
      <c r="C146" s="49">
        <f t="shared" si="3"/>
        <v>150</v>
      </c>
      <c r="D146" s="162">
        <f t="shared" si="3"/>
        <v>9</v>
      </c>
      <c r="E146" s="49">
        <f t="shared" si="3"/>
        <v>17</v>
      </c>
      <c r="F146" s="164"/>
      <c r="G146" s="167"/>
      <c r="H146" s="221"/>
    </row>
    <row r="147" spans="1:8" ht="16" x14ac:dyDescent="0.2">
      <c r="A147" s="20" t="s">
        <v>384</v>
      </c>
      <c r="B147" s="49">
        <f>B71</f>
        <v>69</v>
      </c>
      <c r="C147" s="49">
        <f>C71</f>
        <v>74</v>
      </c>
      <c r="D147" s="163">
        <f>D71</f>
        <v>64</v>
      </c>
      <c r="E147" s="53">
        <f>E71</f>
        <v>63</v>
      </c>
      <c r="F147" s="164"/>
      <c r="G147" s="167"/>
      <c r="H147" s="221"/>
    </row>
    <row r="148" spans="1:8" x14ac:dyDescent="0.2">
      <c r="A148" s="37" t="s">
        <v>160</v>
      </c>
      <c r="B148" s="49">
        <f t="shared" ref="B148:E149" si="4">B42</f>
        <v>128</v>
      </c>
      <c r="C148" s="49">
        <f t="shared" si="4"/>
        <v>150</v>
      </c>
      <c r="D148" s="163">
        <f t="shared" si="4"/>
        <v>0</v>
      </c>
      <c r="E148" s="53">
        <f t="shared" si="4"/>
        <v>0</v>
      </c>
      <c r="F148" s="164"/>
      <c r="G148" s="167"/>
      <c r="H148" s="221"/>
    </row>
    <row r="149" spans="1:8" x14ac:dyDescent="0.2">
      <c r="A149" s="37" t="s">
        <v>164</v>
      </c>
      <c r="B149" s="49">
        <f t="shared" si="4"/>
        <v>600</v>
      </c>
      <c r="C149" s="49">
        <f t="shared" si="4"/>
        <v>1100</v>
      </c>
      <c r="D149" s="163">
        <f t="shared" si="4"/>
        <v>0</v>
      </c>
      <c r="E149" s="53">
        <f t="shared" si="4"/>
        <v>0</v>
      </c>
      <c r="F149" s="164"/>
      <c r="G149" s="167"/>
      <c r="H149" s="221"/>
    </row>
    <row r="150" spans="1:8" ht="16" x14ac:dyDescent="0.2">
      <c r="A150" s="20" t="s">
        <v>385</v>
      </c>
      <c r="B150" s="49">
        <f>B41</f>
        <v>36</v>
      </c>
      <c r="C150" s="49">
        <f>C41</f>
        <v>42</v>
      </c>
      <c r="D150" s="162">
        <f>D41</f>
        <v>0</v>
      </c>
      <c r="E150" s="49">
        <f>E41</f>
        <v>0</v>
      </c>
      <c r="F150" s="168"/>
      <c r="G150" s="169"/>
      <c r="H150" s="222"/>
    </row>
    <row r="151" spans="1:8" ht="16" x14ac:dyDescent="0.2">
      <c r="A151" s="6" t="s">
        <v>386</v>
      </c>
      <c r="B151" s="6" t="s">
        <v>59</v>
      </c>
      <c r="C151" s="6" t="s">
        <v>60</v>
      </c>
      <c r="D151" s="201">
        <f>$D$2</f>
        <v>45734</v>
      </c>
      <c r="E151" s="201" t="str">
        <f>$E$2</f>
        <v>25.6.25</v>
      </c>
      <c r="F151" s="190"/>
      <c r="G151" s="191"/>
      <c r="H151" s="6"/>
    </row>
    <row r="152" spans="1:8" ht="16" x14ac:dyDescent="0.2">
      <c r="A152" s="20" t="s">
        <v>387</v>
      </c>
      <c r="B152" s="49">
        <f>B45</f>
        <v>4.66</v>
      </c>
      <c r="C152" s="49">
        <f>C45</f>
        <v>7</v>
      </c>
      <c r="D152" s="162">
        <f>D45</f>
        <v>5.6</v>
      </c>
      <c r="E152" s="49">
        <f>E45</f>
        <v>5.7</v>
      </c>
      <c r="F152" s="165"/>
      <c r="G152" s="166"/>
      <c r="H152" s="220" t="s">
        <v>388</v>
      </c>
    </row>
    <row r="153" spans="1:8" ht="16" x14ac:dyDescent="0.2">
      <c r="A153" s="20" t="s">
        <v>389</v>
      </c>
      <c r="B153" s="49">
        <f>B114</f>
        <v>15</v>
      </c>
      <c r="C153" s="49">
        <f>C114</f>
        <v>17</v>
      </c>
      <c r="D153" s="170">
        <f>D114</f>
        <v>0</v>
      </c>
      <c r="E153" s="52">
        <f>E114</f>
        <v>0</v>
      </c>
      <c r="F153" s="164"/>
      <c r="G153" s="167"/>
      <c r="H153" s="221"/>
    </row>
    <row r="154" spans="1:8" ht="16" x14ac:dyDescent="0.2">
      <c r="A154" s="20" t="s">
        <v>329</v>
      </c>
      <c r="B154" s="49">
        <f>B108</f>
        <v>100</v>
      </c>
      <c r="C154" s="49">
        <f>C108</f>
        <v>150</v>
      </c>
      <c r="D154" s="163">
        <f>D108</f>
        <v>60</v>
      </c>
      <c r="E154" s="53">
        <f>E108</f>
        <v>50</v>
      </c>
      <c r="F154" s="164"/>
      <c r="G154" s="167"/>
      <c r="H154" s="221"/>
    </row>
    <row r="155" spans="1:8" ht="16" x14ac:dyDescent="0.2">
      <c r="A155" s="20" t="s">
        <v>384</v>
      </c>
      <c r="B155" s="49">
        <f>B71</f>
        <v>69</v>
      </c>
      <c r="C155" s="49">
        <f>C71</f>
        <v>74</v>
      </c>
      <c r="D155" s="163">
        <f>D71</f>
        <v>64</v>
      </c>
      <c r="E155" s="53">
        <f>E71</f>
        <v>63</v>
      </c>
      <c r="F155" s="164"/>
      <c r="G155" s="167"/>
      <c r="H155" s="221"/>
    </row>
    <row r="156" spans="1:8" ht="16" x14ac:dyDescent="0.2">
      <c r="A156" s="20" t="s">
        <v>252</v>
      </c>
      <c r="B156" s="49">
        <f t="shared" ref="B156:E158" si="5">B75</f>
        <v>0.8</v>
      </c>
      <c r="C156" s="49">
        <f t="shared" si="5"/>
        <v>1.5</v>
      </c>
      <c r="D156" s="170">
        <f t="shared" si="5"/>
        <v>2.48</v>
      </c>
      <c r="E156" s="52">
        <f t="shared" si="5"/>
        <v>2.6</v>
      </c>
      <c r="F156" s="164"/>
      <c r="G156" s="167"/>
      <c r="H156" s="221"/>
    </row>
    <row r="157" spans="1:8" ht="16" x14ac:dyDescent="0.2">
      <c r="A157" s="20" t="s">
        <v>390</v>
      </c>
      <c r="B157" s="49">
        <f t="shared" si="5"/>
        <v>14</v>
      </c>
      <c r="C157" s="49">
        <f t="shared" si="5"/>
        <v>19.7</v>
      </c>
      <c r="D157" s="170">
        <f t="shared" si="5"/>
        <v>0</v>
      </c>
      <c r="E157" s="52">
        <f t="shared" si="5"/>
        <v>14</v>
      </c>
      <c r="F157" s="164"/>
      <c r="G157" s="167"/>
      <c r="H157" s="221"/>
    </row>
    <row r="158" spans="1:8" ht="16" x14ac:dyDescent="0.2">
      <c r="A158" s="20" t="s">
        <v>391</v>
      </c>
      <c r="B158" s="49">
        <f t="shared" si="5"/>
        <v>4</v>
      </c>
      <c r="C158" s="49">
        <f t="shared" si="5"/>
        <v>6.56</v>
      </c>
      <c r="D158" s="170">
        <f t="shared" si="5"/>
        <v>0</v>
      </c>
      <c r="E158" s="52">
        <f t="shared" si="5"/>
        <v>0</v>
      </c>
      <c r="F158" s="164"/>
      <c r="G158" s="167"/>
      <c r="H158" s="221"/>
    </row>
    <row r="159" spans="1:8" ht="16" x14ac:dyDescent="0.2">
      <c r="A159" s="20" t="s">
        <v>264</v>
      </c>
      <c r="B159" s="49">
        <f>B79</f>
        <v>100</v>
      </c>
      <c r="C159" s="49">
        <f>C79</f>
        <v>300</v>
      </c>
      <c r="D159" s="170">
        <f>D79</f>
        <v>0</v>
      </c>
      <c r="E159" s="52">
        <f>E79</f>
        <v>0</v>
      </c>
      <c r="F159" s="164"/>
      <c r="G159" s="167"/>
      <c r="H159" s="221"/>
    </row>
    <row r="160" spans="1:8" ht="30" x14ac:dyDescent="0.2">
      <c r="A160" s="37" t="s">
        <v>270</v>
      </c>
      <c r="B160" s="49">
        <f t="shared" ref="B160:E161" si="6">B81</f>
        <v>0</v>
      </c>
      <c r="C160" s="49">
        <f t="shared" si="6"/>
        <v>30</v>
      </c>
      <c r="D160" s="163">
        <f t="shared" si="6"/>
        <v>0</v>
      </c>
      <c r="E160" s="53">
        <f t="shared" si="6"/>
        <v>0</v>
      </c>
      <c r="F160" s="164"/>
      <c r="G160" s="167"/>
      <c r="H160" s="221"/>
    </row>
    <row r="161" spans="1:8" ht="41.25" customHeight="1" x14ac:dyDescent="0.2">
      <c r="A161" s="37" t="s">
        <v>392</v>
      </c>
      <c r="B161" s="49">
        <f t="shared" si="6"/>
        <v>0</v>
      </c>
      <c r="C161" s="49">
        <f t="shared" si="6"/>
        <v>30</v>
      </c>
      <c r="D161" s="163">
        <f t="shared" si="6"/>
        <v>0</v>
      </c>
      <c r="E161" s="53">
        <f t="shared" si="6"/>
        <v>0</v>
      </c>
      <c r="F161" s="164"/>
      <c r="G161" s="167"/>
      <c r="H161" s="221"/>
    </row>
    <row r="162" spans="1:8" ht="15" customHeight="1" x14ac:dyDescent="0.2">
      <c r="A162" s="37" t="s">
        <v>278</v>
      </c>
      <c r="B162" s="49">
        <f>B84</f>
        <v>0</v>
      </c>
      <c r="C162" s="49">
        <f>C84</f>
        <v>0.55000000000000004</v>
      </c>
      <c r="D162" s="170">
        <f>D84</f>
        <v>0</v>
      </c>
      <c r="E162" s="52">
        <f>E84</f>
        <v>0</v>
      </c>
      <c r="F162" s="164"/>
      <c r="G162" s="167"/>
      <c r="H162" s="221"/>
    </row>
    <row r="163" spans="1:8" ht="16" x14ac:dyDescent="0.2">
      <c r="A163" s="20" t="s">
        <v>230</v>
      </c>
      <c r="B163" s="49">
        <f>B67</f>
        <v>140</v>
      </c>
      <c r="C163" s="49">
        <f>C67</f>
        <v>200</v>
      </c>
      <c r="D163" s="163">
        <f>D67</f>
        <v>162</v>
      </c>
      <c r="E163" s="53">
        <f>E67</f>
        <v>153</v>
      </c>
      <c r="F163" s="168"/>
      <c r="G163" s="169"/>
      <c r="H163" s="222"/>
    </row>
    <row r="164" spans="1:8" ht="30" customHeight="1" x14ac:dyDescent="0.2">
      <c r="A164" s="6" t="s">
        <v>393</v>
      </c>
      <c r="B164" s="6" t="s">
        <v>59</v>
      </c>
      <c r="C164" s="6" t="s">
        <v>60</v>
      </c>
      <c r="D164" s="201">
        <f>$D$2</f>
        <v>45734</v>
      </c>
      <c r="E164" s="201" t="str">
        <f>$E$2</f>
        <v>25.6.25</v>
      </c>
      <c r="F164" s="190"/>
      <c r="G164" s="191"/>
      <c r="H164" s="6"/>
    </row>
    <row r="165" spans="1:8" ht="15" customHeight="1" x14ac:dyDescent="0.2">
      <c r="A165" s="20" t="s">
        <v>394</v>
      </c>
      <c r="B165" s="49">
        <f>B62</f>
        <v>8.5</v>
      </c>
      <c r="C165" s="49">
        <f>C62</f>
        <v>13.7</v>
      </c>
      <c r="D165" s="170">
        <f>D62</f>
        <v>9</v>
      </c>
      <c r="E165" s="52">
        <f>E62</f>
        <v>11</v>
      </c>
      <c r="F165" s="165"/>
      <c r="G165" s="166"/>
      <c r="H165" s="223" t="s">
        <v>395</v>
      </c>
    </row>
    <row r="166" spans="1:8" ht="16" x14ac:dyDescent="0.2">
      <c r="A166" s="20" t="s">
        <v>382</v>
      </c>
      <c r="B166" s="49">
        <f t="shared" ref="B166:E167" si="7">B37</f>
        <v>50</v>
      </c>
      <c r="C166" s="49">
        <f t="shared" si="7"/>
        <v>236</v>
      </c>
      <c r="D166" s="163">
        <f t="shared" si="7"/>
        <v>0</v>
      </c>
      <c r="E166" s="53">
        <f t="shared" si="7"/>
        <v>0</v>
      </c>
      <c r="F166" s="164"/>
      <c r="G166" s="167"/>
      <c r="H166" s="224"/>
    </row>
    <row r="167" spans="1:8" ht="16" x14ac:dyDescent="0.2">
      <c r="A167" s="20" t="s">
        <v>383</v>
      </c>
      <c r="B167" s="49">
        <f t="shared" si="7"/>
        <v>50</v>
      </c>
      <c r="C167" s="49">
        <f t="shared" si="7"/>
        <v>150</v>
      </c>
      <c r="D167" s="163">
        <f t="shared" si="7"/>
        <v>9</v>
      </c>
      <c r="E167" s="53">
        <f t="shared" si="7"/>
        <v>17</v>
      </c>
      <c r="F167" s="164"/>
      <c r="G167" s="167"/>
      <c r="H167" s="224"/>
    </row>
    <row r="168" spans="1:8" ht="16" x14ac:dyDescent="0.2">
      <c r="A168" s="20" t="s">
        <v>372</v>
      </c>
      <c r="B168" s="49">
        <f t="shared" ref="B168:E169" si="8">B6</f>
        <v>140</v>
      </c>
      <c r="C168" s="49">
        <f t="shared" si="8"/>
        <v>150</v>
      </c>
      <c r="D168" s="163">
        <f t="shared" si="8"/>
        <v>0</v>
      </c>
      <c r="E168" s="53">
        <f t="shared" si="8"/>
        <v>0</v>
      </c>
      <c r="F168" s="164"/>
      <c r="G168" s="167"/>
      <c r="H168" s="224"/>
    </row>
    <row r="169" spans="1:8" ht="32" x14ac:dyDescent="0.2">
      <c r="A169" s="20" t="s">
        <v>374</v>
      </c>
      <c r="B169" s="49">
        <f t="shared" si="8"/>
        <v>135</v>
      </c>
      <c r="C169" s="49">
        <f t="shared" si="8"/>
        <v>145</v>
      </c>
      <c r="D169" s="163">
        <f t="shared" si="8"/>
        <v>131</v>
      </c>
      <c r="E169" s="53">
        <f t="shared" si="8"/>
        <v>135</v>
      </c>
      <c r="F169" s="164"/>
      <c r="G169" s="167"/>
      <c r="H169" s="224"/>
    </row>
    <row r="170" spans="1:8" ht="16" x14ac:dyDescent="0.2">
      <c r="A170" s="20" t="s">
        <v>80</v>
      </c>
      <c r="B170" s="49">
        <f>B11</f>
        <v>28</v>
      </c>
      <c r="C170" s="49">
        <f>C11</f>
        <v>32</v>
      </c>
      <c r="D170" s="163">
        <f>D11</f>
        <v>31</v>
      </c>
      <c r="E170" s="53">
        <f>E11</f>
        <v>31</v>
      </c>
      <c r="F170" s="164"/>
      <c r="G170" s="167"/>
      <c r="H170" s="224"/>
    </row>
    <row r="171" spans="1:8" ht="16" x14ac:dyDescent="0.2">
      <c r="A171" s="20" t="s">
        <v>76</v>
      </c>
      <c r="B171" s="49">
        <f>B10</f>
        <v>80</v>
      </c>
      <c r="C171" s="49">
        <f>C10</f>
        <v>90</v>
      </c>
      <c r="D171" s="163">
        <f>D10</f>
        <v>95</v>
      </c>
      <c r="E171" s="53">
        <f>E10</f>
        <v>94</v>
      </c>
      <c r="F171" s="164"/>
      <c r="G171" s="167"/>
      <c r="H171" s="224"/>
    </row>
    <row r="172" spans="1:8" ht="16" x14ac:dyDescent="0.2">
      <c r="A172" s="20" t="s">
        <v>387</v>
      </c>
      <c r="B172" s="49">
        <f>B45</f>
        <v>4.66</v>
      </c>
      <c r="C172" s="49">
        <f>C45</f>
        <v>7</v>
      </c>
      <c r="D172" s="170">
        <f>D45</f>
        <v>5.6</v>
      </c>
      <c r="E172" s="52">
        <f>E45</f>
        <v>5.7</v>
      </c>
      <c r="F172" s="164"/>
      <c r="G172" s="167"/>
      <c r="H172" s="224"/>
    </row>
    <row r="173" spans="1:8" ht="16" x14ac:dyDescent="0.2">
      <c r="A173" s="20" t="s">
        <v>177</v>
      </c>
      <c r="B173" s="49">
        <f>B48</f>
        <v>0.5</v>
      </c>
      <c r="C173" s="49">
        <f>C48</f>
        <v>3.37</v>
      </c>
      <c r="D173" s="170">
        <f>D48</f>
        <v>2.81</v>
      </c>
      <c r="E173" s="52">
        <f>E48</f>
        <v>2.95</v>
      </c>
      <c r="F173" s="164"/>
      <c r="G173" s="167"/>
      <c r="H173" s="224"/>
    </row>
    <row r="174" spans="1:8" ht="16" x14ac:dyDescent="0.2">
      <c r="A174" s="20" t="s">
        <v>396</v>
      </c>
      <c r="B174" s="49">
        <f>B46</f>
        <v>0.79</v>
      </c>
      <c r="C174" s="49">
        <f>C46</f>
        <v>1.24</v>
      </c>
      <c r="D174" s="170">
        <f>D46</f>
        <v>0.6</v>
      </c>
      <c r="E174" s="52">
        <f>E46</f>
        <v>0.8</v>
      </c>
      <c r="F174" s="164"/>
      <c r="G174" s="167"/>
      <c r="H174" s="224"/>
    </row>
    <row r="175" spans="1:8" ht="16" x14ac:dyDescent="0.2">
      <c r="A175" s="20" t="s">
        <v>397</v>
      </c>
      <c r="B175" s="53">
        <f>B22</f>
        <v>0</v>
      </c>
      <c r="C175" s="53">
        <f>C22</f>
        <v>2</v>
      </c>
      <c r="D175" s="163">
        <f>D22</f>
        <v>1</v>
      </c>
      <c r="E175" s="53">
        <f>E22</f>
        <v>1</v>
      </c>
      <c r="F175" s="164"/>
      <c r="G175" s="167"/>
      <c r="H175" s="224"/>
    </row>
    <row r="176" spans="1:8" ht="16" x14ac:dyDescent="0.2">
      <c r="A176" s="20" t="s">
        <v>398</v>
      </c>
      <c r="B176" s="49">
        <f>B53</f>
        <v>100</v>
      </c>
      <c r="C176" s="49">
        <f>C53</f>
        <v>106</v>
      </c>
      <c r="D176" s="163">
        <f>D53</f>
        <v>107</v>
      </c>
      <c r="E176" s="53">
        <f>E53</f>
        <v>107</v>
      </c>
      <c r="F176" s="164"/>
      <c r="G176" s="167"/>
      <c r="H176" s="224"/>
    </row>
    <row r="177" spans="1:8" ht="16" x14ac:dyDescent="0.2">
      <c r="A177" s="20" t="s">
        <v>399</v>
      </c>
      <c r="B177" s="49">
        <f>B51</f>
        <v>135</v>
      </c>
      <c r="C177" s="49">
        <f>C51</f>
        <v>142</v>
      </c>
      <c r="D177" s="163">
        <f>D51</f>
        <v>141</v>
      </c>
      <c r="E177" s="53">
        <f>E51</f>
        <v>141</v>
      </c>
      <c r="F177" s="164"/>
      <c r="G177" s="167"/>
      <c r="H177" s="224"/>
    </row>
    <row r="178" spans="1:8" ht="16" x14ac:dyDescent="0.2">
      <c r="A178" s="20" t="s">
        <v>332</v>
      </c>
      <c r="B178" s="49">
        <f>B109</f>
        <v>6</v>
      </c>
      <c r="C178" s="49">
        <f>C109</f>
        <v>9</v>
      </c>
      <c r="D178" s="170">
        <f>D109</f>
        <v>0</v>
      </c>
      <c r="E178" s="52">
        <f>E109</f>
        <v>0</v>
      </c>
      <c r="F178" s="164"/>
      <c r="G178" s="167"/>
      <c r="H178" s="224"/>
    </row>
    <row r="179" spans="1:8" ht="16" x14ac:dyDescent="0.2">
      <c r="A179" s="20" t="s">
        <v>400</v>
      </c>
      <c r="B179" s="49">
        <f>B59</f>
        <v>0.2</v>
      </c>
      <c r="C179" s="49">
        <f>C59</f>
        <v>0.32</v>
      </c>
      <c r="D179" s="171">
        <f>D59</f>
        <v>0</v>
      </c>
      <c r="E179" s="60">
        <f>E59</f>
        <v>0.22</v>
      </c>
      <c r="F179" s="164"/>
      <c r="G179" s="167"/>
      <c r="H179" s="224"/>
    </row>
    <row r="180" spans="1:8" ht="16" x14ac:dyDescent="0.2">
      <c r="A180" s="20" t="s">
        <v>353</v>
      </c>
      <c r="B180" s="49">
        <f>B117</f>
        <v>1</v>
      </c>
      <c r="C180" s="49">
        <f>C117</f>
        <v>15</v>
      </c>
      <c r="D180" s="170">
        <f>D117</f>
        <v>0</v>
      </c>
      <c r="E180" s="52">
        <f>E117</f>
        <v>0</v>
      </c>
      <c r="F180" s="168"/>
      <c r="G180" s="169"/>
      <c r="H180" s="225"/>
    </row>
    <row r="181" spans="1:8" ht="30.75" customHeight="1" x14ac:dyDescent="0.2">
      <c r="A181" s="6" t="s">
        <v>401</v>
      </c>
      <c r="B181" s="6" t="s">
        <v>59</v>
      </c>
      <c r="C181" s="6" t="s">
        <v>60</v>
      </c>
      <c r="D181" s="201">
        <f>$D$2</f>
        <v>45734</v>
      </c>
      <c r="E181" s="201" t="str">
        <f>$E$2</f>
        <v>25.6.25</v>
      </c>
      <c r="F181" s="192"/>
      <c r="G181" s="189"/>
      <c r="H181" s="6"/>
    </row>
    <row r="182" spans="1:8" ht="16" x14ac:dyDescent="0.2">
      <c r="A182" s="20" t="s">
        <v>402</v>
      </c>
      <c r="B182" s="49">
        <f>B46</f>
        <v>0.79</v>
      </c>
      <c r="C182" s="49">
        <f>C46</f>
        <v>1.24</v>
      </c>
      <c r="D182" s="170">
        <f>D46</f>
        <v>0.6</v>
      </c>
      <c r="E182" s="52">
        <f>E46</f>
        <v>0.8</v>
      </c>
      <c r="F182" s="165"/>
      <c r="G182" s="166"/>
      <c r="H182" s="220" t="s">
        <v>403</v>
      </c>
    </row>
    <row r="183" spans="1:8" ht="18" customHeight="1" x14ac:dyDescent="0.2">
      <c r="A183" s="20" t="s">
        <v>404</v>
      </c>
      <c r="B183" s="49">
        <f>B49</f>
        <v>0</v>
      </c>
      <c r="C183" s="49">
        <f>C49</f>
        <v>0.8</v>
      </c>
      <c r="D183" s="170">
        <f>D49</f>
        <v>0.23809523809523808</v>
      </c>
      <c r="E183" s="52">
        <f>E49</f>
        <v>0.33472803347280333</v>
      </c>
      <c r="F183" s="164"/>
      <c r="G183" s="167"/>
      <c r="H183" s="221"/>
    </row>
    <row r="184" spans="1:8" ht="16" x14ac:dyDescent="0.2">
      <c r="A184" s="20" t="s">
        <v>405</v>
      </c>
      <c r="B184" s="18">
        <f>B72</f>
        <v>40</v>
      </c>
      <c r="C184" s="18">
        <f>C72</f>
        <v>50</v>
      </c>
      <c r="D184" s="163">
        <f>D72</f>
        <v>40</v>
      </c>
      <c r="E184" s="53">
        <f>E72</f>
        <v>38</v>
      </c>
      <c r="F184" s="172"/>
      <c r="G184" s="173"/>
      <c r="H184" s="221"/>
    </row>
    <row r="185" spans="1:8" ht="16" x14ac:dyDescent="0.2">
      <c r="A185" s="20" t="s">
        <v>209</v>
      </c>
      <c r="B185" s="18">
        <f>B60</f>
        <v>90</v>
      </c>
      <c r="C185" s="18">
        <f>C60</f>
        <v>100</v>
      </c>
      <c r="D185" s="163">
        <f>D60</f>
        <v>90</v>
      </c>
      <c r="E185" s="53">
        <f>E60</f>
        <v>90</v>
      </c>
      <c r="F185" s="172"/>
      <c r="G185" s="173"/>
      <c r="H185" s="221"/>
    </row>
    <row r="186" spans="1:8" ht="16" x14ac:dyDescent="0.2">
      <c r="A186" s="20" t="s">
        <v>332</v>
      </c>
      <c r="B186" s="18">
        <f>B109</f>
        <v>6</v>
      </c>
      <c r="C186" s="18">
        <f>C109</f>
        <v>9</v>
      </c>
      <c r="D186" s="170">
        <f>D109</f>
        <v>0</v>
      </c>
      <c r="E186" s="52">
        <f>E109</f>
        <v>0</v>
      </c>
      <c r="F186" s="174"/>
      <c r="G186" s="175"/>
      <c r="H186" s="222"/>
    </row>
    <row r="187" spans="1:8" ht="30.75" customHeight="1" x14ac:dyDescent="0.2">
      <c r="A187" s="6" t="s">
        <v>406</v>
      </c>
      <c r="B187" s="6" t="s">
        <v>59</v>
      </c>
      <c r="C187" s="6" t="s">
        <v>60</v>
      </c>
      <c r="D187" s="201">
        <f>$D$2</f>
        <v>45734</v>
      </c>
      <c r="E187" s="201" t="str">
        <f>$E$2</f>
        <v>25.6.25</v>
      </c>
      <c r="F187" s="192"/>
      <c r="G187" s="189"/>
      <c r="H187" s="6"/>
    </row>
    <row r="188" spans="1:8" ht="16" x14ac:dyDescent="0.2">
      <c r="A188" s="20" t="str">
        <f>A75</f>
        <v>TSH</v>
      </c>
      <c r="B188" s="18">
        <f>B75</f>
        <v>0.8</v>
      </c>
      <c r="C188" s="18">
        <f>C75</f>
        <v>1.5</v>
      </c>
      <c r="D188" s="170">
        <f>D75</f>
        <v>2.48</v>
      </c>
      <c r="E188" s="52">
        <f>E75</f>
        <v>2.6</v>
      </c>
      <c r="F188" s="165"/>
      <c r="G188" s="166"/>
      <c r="H188" s="220" t="s">
        <v>407</v>
      </c>
    </row>
    <row r="189" spans="1:8" ht="18" customHeight="1" x14ac:dyDescent="0.2">
      <c r="A189" s="20" t="str">
        <f>A108</f>
        <v>Vitamin D</v>
      </c>
      <c r="B189" s="18">
        <f>B108</f>
        <v>100</v>
      </c>
      <c r="C189" s="18">
        <f>C108</f>
        <v>150</v>
      </c>
      <c r="D189" s="163">
        <f>D108</f>
        <v>60</v>
      </c>
      <c r="E189" s="53">
        <f>E108</f>
        <v>50</v>
      </c>
      <c r="F189" s="164"/>
      <c r="G189" s="167"/>
      <c r="H189" s="221"/>
    </row>
    <row r="190" spans="1:8" ht="16" x14ac:dyDescent="0.2">
      <c r="A190" s="20" t="s">
        <v>100</v>
      </c>
      <c r="B190" s="18">
        <f>B18</f>
        <v>5</v>
      </c>
      <c r="C190" s="18">
        <f>C18</f>
        <v>7.5</v>
      </c>
      <c r="D190" s="170">
        <f>D18</f>
        <v>5.4</v>
      </c>
      <c r="E190" s="52">
        <f>E18</f>
        <v>7</v>
      </c>
      <c r="F190" s="172"/>
      <c r="G190" s="173"/>
      <c r="H190" s="221"/>
    </row>
    <row r="191" spans="1:8" ht="16" x14ac:dyDescent="0.2">
      <c r="A191" s="20" t="str">
        <f t="shared" ref="A191:C192" si="9">A113</f>
        <v>Zinc (plasma)</v>
      </c>
      <c r="B191" s="18">
        <f t="shared" si="9"/>
        <v>15</v>
      </c>
      <c r="C191" s="18">
        <f t="shared" si="9"/>
        <v>17</v>
      </c>
      <c r="D191" s="170">
        <f>D113</f>
        <v>0</v>
      </c>
      <c r="E191" s="52">
        <f>E113</f>
        <v>0</v>
      </c>
      <c r="F191" s="172"/>
      <c r="G191" s="173"/>
      <c r="H191" s="221"/>
    </row>
    <row r="192" spans="1:8" ht="16" x14ac:dyDescent="0.2">
      <c r="A192" s="20" t="str">
        <f t="shared" si="9"/>
        <v>Zinc (serum)</v>
      </c>
      <c r="B192" s="18">
        <f t="shared" si="9"/>
        <v>15</v>
      </c>
      <c r="C192" s="18">
        <f t="shared" si="9"/>
        <v>17</v>
      </c>
      <c r="D192" s="170">
        <f>D114</f>
        <v>0</v>
      </c>
      <c r="E192" s="52">
        <f>E114</f>
        <v>0</v>
      </c>
      <c r="F192" s="172"/>
      <c r="G192" s="173"/>
      <c r="H192" s="221"/>
    </row>
    <row r="193" spans="1:8" ht="16" x14ac:dyDescent="0.2">
      <c r="A193" s="20" t="str">
        <f t="shared" ref="A193:C195" si="10">A27</f>
        <v>CRP</v>
      </c>
      <c r="B193" s="18">
        <f t="shared" si="10"/>
        <v>0</v>
      </c>
      <c r="C193" s="18">
        <f t="shared" si="10"/>
        <v>4</v>
      </c>
      <c r="D193" s="186">
        <f t="shared" ref="D193:E195" si="11">D27</f>
        <v>0</v>
      </c>
      <c r="E193" s="193">
        <f t="shared" si="11"/>
        <v>0</v>
      </c>
      <c r="F193" s="172"/>
      <c r="G193" s="173"/>
      <c r="H193" s="221"/>
    </row>
    <row r="194" spans="1:8" ht="16" x14ac:dyDescent="0.2">
      <c r="A194" s="20" t="str">
        <f>A28</f>
        <v>ESR (male)</v>
      </c>
      <c r="B194" s="18">
        <f t="shared" si="10"/>
        <v>0</v>
      </c>
      <c r="C194" s="18">
        <f t="shared" si="10"/>
        <v>15</v>
      </c>
      <c r="D194" s="170">
        <f t="shared" si="11"/>
        <v>0</v>
      </c>
      <c r="E194" s="52">
        <f t="shared" si="11"/>
        <v>0</v>
      </c>
      <c r="F194" s="172"/>
      <c r="G194" s="173"/>
      <c r="H194" s="221"/>
    </row>
    <row r="195" spans="1:8" ht="16" x14ac:dyDescent="0.2">
      <c r="A195" s="20" t="str">
        <f t="shared" si="10"/>
        <v>ESR (female)</v>
      </c>
      <c r="B195" s="18">
        <f t="shared" si="10"/>
        <v>0</v>
      </c>
      <c r="C195" s="18">
        <f t="shared" si="10"/>
        <v>20</v>
      </c>
      <c r="D195" s="170">
        <f t="shared" si="11"/>
        <v>0</v>
      </c>
      <c r="E195" s="52">
        <f t="shared" si="11"/>
        <v>0</v>
      </c>
      <c r="F195" s="174"/>
      <c r="G195" s="175"/>
      <c r="H195" s="222"/>
    </row>
    <row r="196" spans="1:8" ht="30.75" customHeight="1" x14ac:dyDescent="0.2">
      <c r="A196" s="6" t="s">
        <v>408</v>
      </c>
      <c r="B196" s="6" t="s">
        <v>59</v>
      </c>
      <c r="C196" s="6" t="s">
        <v>60</v>
      </c>
      <c r="D196" s="201">
        <f>$D$2</f>
        <v>45734</v>
      </c>
      <c r="E196" s="201" t="str">
        <f>$E$2</f>
        <v>25.6.25</v>
      </c>
      <c r="F196" s="192"/>
      <c r="G196" s="189"/>
      <c r="H196" s="6"/>
    </row>
    <row r="197" spans="1:8" ht="18" customHeight="1" x14ac:dyDescent="0.2">
      <c r="A197" s="20" t="str">
        <f>A114</f>
        <v>Zinc (serum)</v>
      </c>
      <c r="B197" s="18">
        <f>B114</f>
        <v>15</v>
      </c>
      <c r="C197" s="18">
        <f>C114</f>
        <v>17</v>
      </c>
      <c r="D197" s="186">
        <f>D114</f>
        <v>0</v>
      </c>
      <c r="E197" s="193">
        <f>E114</f>
        <v>0</v>
      </c>
      <c r="F197" s="165"/>
      <c r="G197" s="166"/>
      <c r="H197" s="223" t="s">
        <v>409</v>
      </c>
    </row>
    <row r="198" spans="1:8" ht="18" customHeight="1" x14ac:dyDescent="0.2">
      <c r="A198" s="37" t="str">
        <f t="shared" ref="A198:E199" si="12">A42</f>
        <v>Vitamin B12 (active)</v>
      </c>
      <c r="B198" s="18">
        <f t="shared" si="12"/>
        <v>128</v>
      </c>
      <c r="C198" s="18">
        <f t="shared" si="12"/>
        <v>150</v>
      </c>
      <c r="D198" s="163">
        <f t="shared" si="12"/>
        <v>0</v>
      </c>
      <c r="E198" s="53">
        <f t="shared" si="12"/>
        <v>0</v>
      </c>
      <c r="F198" s="164"/>
      <c r="G198" s="167"/>
      <c r="H198" s="224"/>
    </row>
    <row r="199" spans="1:8" ht="18" customHeight="1" x14ac:dyDescent="0.2">
      <c r="A199" s="37" t="str">
        <f t="shared" si="12"/>
        <v>Vitamin B12 (serum)</v>
      </c>
      <c r="B199" s="18">
        <f t="shared" si="12"/>
        <v>600</v>
      </c>
      <c r="C199" s="18">
        <f t="shared" si="12"/>
        <v>1100</v>
      </c>
      <c r="D199" s="163">
        <f t="shared" si="12"/>
        <v>0</v>
      </c>
      <c r="E199" s="53">
        <f t="shared" si="12"/>
        <v>0</v>
      </c>
      <c r="F199" s="164"/>
      <c r="G199" s="167"/>
      <c r="H199" s="224"/>
    </row>
    <row r="200" spans="1:8" ht="16" x14ac:dyDescent="0.2">
      <c r="A200" s="20" t="s">
        <v>410</v>
      </c>
      <c r="B200" s="18">
        <f>B41</f>
        <v>36</v>
      </c>
      <c r="C200" s="18">
        <f>C41</f>
        <v>42</v>
      </c>
      <c r="D200" s="170">
        <f>D41</f>
        <v>0</v>
      </c>
      <c r="E200" s="52">
        <f>E41</f>
        <v>0</v>
      </c>
      <c r="F200" s="172"/>
      <c r="G200" s="173"/>
      <c r="H200" s="224"/>
    </row>
    <row r="201" spans="1:8" ht="16" x14ac:dyDescent="0.2">
      <c r="A201" s="20" t="s">
        <v>384</v>
      </c>
      <c r="B201" s="18">
        <f>B71</f>
        <v>69</v>
      </c>
      <c r="C201" s="18">
        <f>C71</f>
        <v>74</v>
      </c>
      <c r="D201" s="170">
        <f>D71</f>
        <v>64</v>
      </c>
      <c r="E201" s="52">
        <f>E71</f>
        <v>63</v>
      </c>
      <c r="F201" s="172"/>
      <c r="G201" s="173"/>
      <c r="H201" s="224"/>
    </row>
    <row r="202" spans="1:8" ht="16" x14ac:dyDescent="0.2">
      <c r="A202" s="20" t="s">
        <v>411</v>
      </c>
      <c r="B202" s="18">
        <f>B36</f>
        <v>28</v>
      </c>
      <c r="C202" s="18">
        <f>C36</f>
        <v>35</v>
      </c>
      <c r="D202" s="170">
        <f>D36</f>
        <v>22</v>
      </c>
      <c r="E202" s="52">
        <f>E36</f>
        <v>41</v>
      </c>
      <c r="F202" s="172"/>
      <c r="G202" s="173"/>
      <c r="H202" s="225"/>
    </row>
    <row r="203" spans="1:8" ht="30.75" customHeight="1" x14ac:dyDescent="0.2">
      <c r="A203" s="6" t="s">
        <v>412</v>
      </c>
      <c r="B203" s="6" t="s">
        <v>59</v>
      </c>
      <c r="C203" s="6" t="s">
        <v>60</v>
      </c>
      <c r="D203" s="201">
        <f>$D$2</f>
        <v>45734</v>
      </c>
      <c r="E203" s="201" t="str">
        <f>$E$2</f>
        <v>25.6.25</v>
      </c>
      <c r="F203" s="192"/>
      <c r="G203" s="189"/>
      <c r="H203" s="189"/>
    </row>
    <row r="204" spans="1:8" ht="18" customHeight="1" x14ac:dyDescent="0.2">
      <c r="A204" s="20" t="s">
        <v>252</v>
      </c>
      <c r="B204" s="18">
        <f>B75</f>
        <v>0.8</v>
      </c>
      <c r="C204" s="18">
        <f>C75</f>
        <v>1.5</v>
      </c>
      <c r="D204" s="170">
        <f>D75</f>
        <v>2.48</v>
      </c>
      <c r="E204" s="52">
        <f>E75</f>
        <v>2.6</v>
      </c>
      <c r="F204" s="164"/>
      <c r="G204" s="164"/>
      <c r="H204" s="229" t="s">
        <v>413</v>
      </c>
    </row>
    <row r="205" spans="1:8" ht="18" customHeight="1" x14ac:dyDescent="0.2">
      <c r="A205" s="20" t="s">
        <v>387</v>
      </c>
      <c r="B205" s="18">
        <f>B45</f>
        <v>4.66</v>
      </c>
      <c r="C205" s="18">
        <f>C45</f>
        <v>7</v>
      </c>
      <c r="D205" s="170">
        <f>D45</f>
        <v>5.6</v>
      </c>
      <c r="E205" s="52">
        <f>E45</f>
        <v>5.7</v>
      </c>
      <c r="F205" s="164"/>
      <c r="G205" s="164"/>
      <c r="H205" s="229"/>
    </row>
    <row r="206" spans="1:8" x14ac:dyDescent="0.2">
      <c r="A206" s="37" t="str">
        <f t="shared" ref="A206:E207" si="13">A42</f>
        <v>Vitamin B12 (active)</v>
      </c>
      <c r="B206" s="18">
        <f t="shared" si="13"/>
        <v>128</v>
      </c>
      <c r="C206" s="18">
        <f t="shared" si="13"/>
        <v>150</v>
      </c>
      <c r="D206" s="163">
        <f t="shared" si="13"/>
        <v>0</v>
      </c>
      <c r="E206" s="53">
        <f t="shared" si="13"/>
        <v>0</v>
      </c>
      <c r="F206" s="172"/>
      <c r="G206" s="172"/>
      <c r="H206" s="229"/>
    </row>
    <row r="207" spans="1:8" x14ac:dyDescent="0.2">
      <c r="A207" s="37" t="str">
        <f t="shared" si="13"/>
        <v>Vitamin B12 (serum)</v>
      </c>
      <c r="B207" s="18">
        <f t="shared" si="13"/>
        <v>600</v>
      </c>
      <c r="C207" s="18">
        <f t="shared" si="13"/>
        <v>1100</v>
      </c>
      <c r="D207" s="163">
        <f t="shared" si="13"/>
        <v>0</v>
      </c>
      <c r="E207" s="53">
        <f t="shared" si="13"/>
        <v>0</v>
      </c>
      <c r="F207" s="172"/>
      <c r="G207" s="172"/>
      <c r="H207" s="229"/>
    </row>
    <row r="208" spans="1:8" ht="16" x14ac:dyDescent="0.2">
      <c r="A208" s="20" t="s">
        <v>385</v>
      </c>
      <c r="B208" s="18">
        <f>B41</f>
        <v>36</v>
      </c>
      <c r="C208" s="18">
        <f>C41</f>
        <v>42</v>
      </c>
      <c r="D208" s="170">
        <f>D41</f>
        <v>0</v>
      </c>
      <c r="E208" s="52">
        <f>E41</f>
        <v>0</v>
      </c>
      <c r="F208" s="172"/>
      <c r="G208" s="172"/>
      <c r="H208" s="229"/>
    </row>
    <row r="209" spans="1:8" ht="16" x14ac:dyDescent="0.2">
      <c r="A209" s="20" t="s">
        <v>372</v>
      </c>
      <c r="B209" s="188">
        <f t="shared" ref="B209:E210" si="14">B6</f>
        <v>140</v>
      </c>
      <c r="C209" s="188">
        <f t="shared" si="14"/>
        <v>150</v>
      </c>
      <c r="D209" s="170">
        <f t="shared" si="14"/>
        <v>0</v>
      </c>
      <c r="E209" s="52">
        <f t="shared" si="14"/>
        <v>0</v>
      </c>
      <c r="F209" s="172"/>
      <c r="G209" s="172"/>
      <c r="H209" s="229"/>
    </row>
    <row r="210" spans="1:8" ht="32" x14ac:dyDescent="0.2">
      <c r="A210" s="20" t="s">
        <v>374</v>
      </c>
      <c r="B210" s="188">
        <f t="shared" si="14"/>
        <v>135</v>
      </c>
      <c r="C210" s="188">
        <f t="shared" si="14"/>
        <v>145</v>
      </c>
      <c r="D210" s="170">
        <f t="shared" si="14"/>
        <v>131</v>
      </c>
      <c r="E210" s="52">
        <f t="shared" si="14"/>
        <v>135</v>
      </c>
      <c r="F210" s="172"/>
      <c r="G210" s="172"/>
      <c r="H210" s="229"/>
    </row>
    <row r="211" spans="1:8" ht="16" x14ac:dyDescent="0.2">
      <c r="A211" s="20" t="s">
        <v>411</v>
      </c>
      <c r="B211" s="18">
        <f>B36</f>
        <v>28</v>
      </c>
      <c r="C211" s="18">
        <f>C36</f>
        <v>35</v>
      </c>
      <c r="D211" s="170">
        <f>D36</f>
        <v>22</v>
      </c>
      <c r="E211" s="52">
        <f>E36</f>
        <v>41</v>
      </c>
      <c r="F211" s="172"/>
      <c r="G211" s="172"/>
      <c r="H211" s="229"/>
    </row>
    <row r="212" spans="1:8" ht="16" x14ac:dyDescent="0.2">
      <c r="A212" s="20" t="s">
        <v>414</v>
      </c>
      <c r="B212" s="18">
        <f>B69</f>
        <v>1.2</v>
      </c>
      <c r="C212" s="18">
        <f>C69</f>
        <v>1.4</v>
      </c>
      <c r="D212" s="170">
        <f>D69</f>
        <v>0.9</v>
      </c>
      <c r="E212" s="52">
        <f>E69</f>
        <v>1</v>
      </c>
      <c r="F212" s="172"/>
      <c r="G212" s="173"/>
      <c r="H212" s="229"/>
    </row>
    <row r="213" spans="1:8" ht="30.75" customHeight="1" x14ac:dyDescent="0.2">
      <c r="A213" s="6" t="s">
        <v>415</v>
      </c>
      <c r="B213" s="6" t="s">
        <v>59</v>
      </c>
      <c r="C213" s="6" t="s">
        <v>60</v>
      </c>
      <c r="D213" s="201">
        <f>$D$2</f>
        <v>45734</v>
      </c>
      <c r="E213" s="201" t="str">
        <f>$E$2</f>
        <v>25.6.25</v>
      </c>
      <c r="F213" s="192"/>
      <c r="G213" s="189"/>
      <c r="H213" s="189"/>
    </row>
    <row r="214" spans="1:8" ht="16" x14ac:dyDescent="0.2">
      <c r="A214" s="20" t="s">
        <v>252</v>
      </c>
      <c r="B214" s="18">
        <f>B75</f>
        <v>0.8</v>
      </c>
      <c r="C214" s="18">
        <f>C75</f>
        <v>1.5</v>
      </c>
      <c r="D214" s="170">
        <f>D75</f>
        <v>2.48</v>
      </c>
      <c r="E214" s="52">
        <f>E75</f>
        <v>2.6</v>
      </c>
      <c r="F214" s="187"/>
      <c r="G214" s="187"/>
      <c r="H214" s="226" t="s">
        <v>416</v>
      </c>
    </row>
    <row r="215" spans="1:8" ht="16" x14ac:dyDescent="0.2">
      <c r="A215" s="20" t="s">
        <v>387</v>
      </c>
      <c r="B215" s="18">
        <f>B45</f>
        <v>4.66</v>
      </c>
      <c r="C215" s="18">
        <f>C45</f>
        <v>7</v>
      </c>
      <c r="D215" s="170">
        <f>D45</f>
        <v>5.6</v>
      </c>
      <c r="E215" s="52">
        <f>E45</f>
        <v>5.7</v>
      </c>
      <c r="H215" s="227"/>
    </row>
    <row r="216" spans="1:8" x14ac:dyDescent="0.2">
      <c r="A216" s="37" t="str">
        <f t="shared" ref="A216:E217" si="15">A42</f>
        <v>Vitamin B12 (active)</v>
      </c>
      <c r="B216" s="18">
        <f t="shared" si="15"/>
        <v>128</v>
      </c>
      <c r="C216" s="18">
        <f t="shared" si="15"/>
        <v>150</v>
      </c>
      <c r="D216" s="163">
        <f t="shared" si="15"/>
        <v>0</v>
      </c>
      <c r="E216" s="53">
        <f t="shared" si="15"/>
        <v>0</v>
      </c>
      <c r="H216" s="227"/>
    </row>
    <row r="217" spans="1:8" x14ac:dyDescent="0.2">
      <c r="A217" s="37" t="str">
        <f t="shared" si="15"/>
        <v>Vitamin B12 (serum)</v>
      </c>
      <c r="B217" s="18">
        <f t="shared" si="15"/>
        <v>600</v>
      </c>
      <c r="C217" s="18">
        <f t="shared" si="15"/>
        <v>1100</v>
      </c>
      <c r="D217" s="163">
        <f t="shared" si="15"/>
        <v>0</v>
      </c>
      <c r="E217" s="53">
        <f t="shared" si="15"/>
        <v>0</v>
      </c>
      <c r="H217" s="227"/>
    </row>
    <row r="218" spans="1:8" ht="16" x14ac:dyDescent="0.2">
      <c r="A218" s="20" t="s">
        <v>385</v>
      </c>
      <c r="B218" s="18">
        <f>B41</f>
        <v>36</v>
      </c>
      <c r="C218" s="18">
        <f>C41</f>
        <v>42</v>
      </c>
      <c r="D218" s="170">
        <f>D41</f>
        <v>0</v>
      </c>
      <c r="E218" s="52">
        <f>E41</f>
        <v>0</v>
      </c>
      <c r="H218" s="227"/>
    </row>
    <row r="219" spans="1:8" x14ac:dyDescent="0.2">
      <c r="A219" s="96" t="str">
        <f>A114</f>
        <v>Zinc (serum)</v>
      </c>
      <c r="B219" s="18">
        <f>B114</f>
        <v>15</v>
      </c>
      <c r="C219" s="18">
        <f>C114</f>
        <v>17</v>
      </c>
      <c r="D219" s="52">
        <f>D114</f>
        <v>0</v>
      </c>
      <c r="E219" s="52">
        <f>E114</f>
        <v>0</v>
      </c>
      <c r="H219" s="227"/>
    </row>
    <row r="220" spans="1:8" x14ac:dyDescent="0.2">
      <c r="A220" s="96" t="str">
        <f>A108</f>
        <v>Vitamin D</v>
      </c>
      <c r="B220" s="18">
        <f>B108</f>
        <v>100</v>
      </c>
      <c r="C220" s="18">
        <f>C108</f>
        <v>150</v>
      </c>
      <c r="D220" s="52">
        <f>D108</f>
        <v>60</v>
      </c>
      <c r="E220" s="52">
        <f>E108</f>
        <v>50</v>
      </c>
      <c r="F220" s="196"/>
      <c r="G220" s="197"/>
      <c r="H220" s="228"/>
    </row>
    <row r="222" spans="1:8" ht="16" x14ac:dyDescent="0.2">
      <c r="A222" s="33" t="s">
        <v>417</v>
      </c>
    </row>
    <row r="223" spans="1:8" ht="244.5" customHeight="1" x14ac:dyDescent="0.2">
      <c r="A223" s="219"/>
      <c r="B223" s="219"/>
      <c r="C223" s="219"/>
      <c r="D223" s="219"/>
      <c r="E223" s="219"/>
      <c r="F223" s="219"/>
      <c r="G223" s="219"/>
      <c r="H223" s="219"/>
    </row>
    <row r="225" spans="1:8" x14ac:dyDescent="0.2">
      <c r="A225" s="98" t="s">
        <v>418</v>
      </c>
    </row>
    <row r="226" spans="1:8" x14ac:dyDescent="0.2">
      <c r="A226" t="s">
        <v>419</v>
      </c>
    </row>
    <row r="227" spans="1:8" x14ac:dyDescent="0.2">
      <c r="A227" t="s">
        <v>420</v>
      </c>
    </row>
    <row r="228" spans="1:8" x14ac:dyDescent="0.2">
      <c r="A228" s="105">
        <v>1</v>
      </c>
      <c r="B228" s="117" t="s">
        <v>421</v>
      </c>
      <c r="C228" s="117"/>
      <c r="D228" s="117"/>
      <c r="E228" s="117"/>
      <c r="F228" s="117"/>
      <c r="G228" s="117"/>
      <c r="H228" s="117"/>
    </row>
    <row r="229" spans="1:8" x14ac:dyDescent="0.2">
      <c r="A229" s="105">
        <v>2</v>
      </c>
      <c r="B229" s="117" t="s">
        <v>422</v>
      </c>
      <c r="C229" s="117"/>
      <c r="D229" s="117"/>
      <c r="E229" s="117"/>
      <c r="F229" s="117"/>
      <c r="G229" s="117"/>
      <c r="H229" s="117"/>
    </row>
    <row r="230" spans="1:8" x14ac:dyDescent="0.2">
      <c r="A230" s="105">
        <v>3</v>
      </c>
      <c r="B230" s="117" t="s">
        <v>423</v>
      </c>
      <c r="C230" s="117"/>
      <c r="D230" s="117"/>
      <c r="E230" s="117"/>
      <c r="F230" s="117"/>
      <c r="G230" s="117"/>
      <c r="H230" s="117"/>
    </row>
    <row r="231" spans="1:8" x14ac:dyDescent="0.2">
      <c r="A231" s="105">
        <v>4</v>
      </c>
      <c r="B231" s="117" t="s">
        <v>424</v>
      </c>
      <c r="C231" s="117"/>
      <c r="D231" s="117"/>
      <c r="E231" s="117"/>
      <c r="F231" s="117"/>
      <c r="G231" s="117"/>
      <c r="H231" s="117"/>
    </row>
    <row r="232" spans="1:8" x14ac:dyDescent="0.2">
      <c r="A232" s="105">
        <v>5</v>
      </c>
      <c r="B232" s="117" t="s">
        <v>425</v>
      </c>
      <c r="C232" s="117"/>
      <c r="D232" s="117"/>
      <c r="E232" s="117"/>
      <c r="F232" s="117"/>
      <c r="G232" s="117"/>
      <c r="H232" s="117"/>
    </row>
    <row r="233" spans="1:8" x14ac:dyDescent="0.2">
      <c r="A233" s="105">
        <v>6</v>
      </c>
      <c r="B233" s="117" t="s">
        <v>426</v>
      </c>
      <c r="C233" s="117"/>
      <c r="D233" s="117"/>
      <c r="E233" s="117"/>
      <c r="F233" s="117"/>
      <c r="G233" s="117"/>
      <c r="H233" s="117"/>
    </row>
    <row r="234" spans="1:8" x14ac:dyDescent="0.2">
      <c r="A234" s="105">
        <v>7</v>
      </c>
      <c r="B234" s="117"/>
      <c r="C234" s="117"/>
      <c r="D234" s="117"/>
      <c r="E234" s="117"/>
      <c r="F234" s="117"/>
      <c r="G234" s="117"/>
      <c r="H234" s="117"/>
    </row>
    <row r="235" spans="1:8" x14ac:dyDescent="0.2">
      <c r="B235" s="117"/>
      <c r="C235" s="117"/>
      <c r="D235" s="117"/>
      <c r="E235" s="117"/>
      <c r="F235" s="117"/>
      <c r="G235" s="117"/>
      <c r="H235" s="117"/>
    </row>
    <row r="236" spans="1:8" x14ac:dyDescent="0.2">
      <c r="A236" s="98" t="s">
        <v>427</v>
      </c>
    </row>
    <row r="237" spans="1:8" x14ac:dyDescent="0.2">
      <c r="A237" s="105">
        <v>1</v>
      </c>
      <c r="B237" s="117" t="s">
        <v>428</v>
      </c>
      <c r="C237" s="117"/>
      <c r="D237" s="117"/>
      <c r="E237" s="117"/>
      <c r="F237" s="117"/>
      <c r="G237" s="117"/>
      <c r="H237" s="117"/>
    </row>
    <row r="238" spans="1:8" x14ac:dyDescent="0.2">
      <c r="A238" s="105">
        <v>2</v>
      </c>
      <c r="B238" s="117" t="s">
        <v>429</v>
      </c>
      <c r="C238" s="117"/>
      <c r="D238" s="117"/>
      <c r="E238" s="117"/>
      <c r="F238" s="117"/>
      <c r="G238" s="117"/>
      <c r="H238" s="117"/>
    </row>
    <row r="239" spans="1:8" x14ac:dyDescent="0.2">
      <c r="A239" s="105">
        <v>3</v>
      </c>
      <c r="B239" s="117"/>
      <c r="C239" s="117"/>
      <c r="D239" s="117"/>
      <c r="E239" s="117"/>
      <c r="F239" s="117"/>
      <c r="G239" s="117"/>
      <c r="H239" s="117"/>
    </row>
    <row r="240" spans="1:8" x14ac:dyDescent="0.2">
      <c r="A240" s="105">
        <v>4</v>
      </c>
      <c r="B240" s="117"/>
      <c r="C240" s="117"/>
      <c r="D240" s="117"/>
      <c r="E240" s="117"/>
      <c r="F240" s="117"/>
      <c r="G240" s="117"/>
      <c r="H240" s="117"/>
    </row>
    <row r="241" spans="1:8" x14ac:dyDescent="0.2">
      <c r="A241" s="105">
        <v>5</v>
      </c>
      <c r="B241" s="117"/>
      <c r="C241" s="117"/>
      <c r="D241" s="117"/>
      <c r="E241" s="117"/>
      <c r="F241" s="117"/>
      <c r="G241" s="117"/>
      <c r="H241" s="117"/>
    </row>
    <row r="242" spans="1:8" x14ac:dyDescent="0.2">
      <c r="A242" s="105">
        <v>6</v>
      </c>
      <c r="B242" s="117"/>
      <c r="C242" s="117"/>
      <c r="D242" s="117"/>
      <c r="E242" s="117"/>
      <c r="F242" s="117"/>
      <c r="G242" s="117"/>
      <c r="H242" s="117"/>
    </row>
    <row r="243" spans="1:8" x14ac:dyDescent="0.2">
      <c r="A243" s="105">
        <v>7</v>
      </c>
      <c r="B243" s="117"/>
      <c r="C243" s="117"/>
      <c r="D243" s="117"/>
      <c r="E243" s="117"/>
      <c r="F243" s="117"/>
      <c r="G243" s="117"/>
      <c r="H243" s="117"/>
    </row>
    <row r="244" spans="1:8" x14ac:dyDescent="0.2">
      <c r="A244" s="105">
        <v>8</v>
      </c>
      <c r="B244" s="117"/>
      <c r="C244" s="117"/>
      <c r="D244" s="117"/>
      <c r="E244" s="117"/>
      <c r="F244" s="117"/>
      <c r="G244" s="117"/>
      <c r="H244" s="117"/>
    </row>
    <row r="245" spans="1:8" x14ac:dyDescent="0.2">
      <c r="A245" s="105"/>
    </row>
  </sheetData>
  <sheetProtection password="A56B" sheet="1" formatCells="0"/>
  <mergeCells count="31">
    <mergeCell ref="B1:C1"/>
    <mergeCell ref="H6:H7"/>
    <mergeCell ref="H8:H9"/>
    <mergeCell ref="H4:H5"/>
    <mergeCell ref="D1:E1"/>
    <mergeCell ref="G4:G5"/>
    <mergeCell ref="F4:F5"/>
    <mergeCell ref="G6:G7"/>
    <mergeCell ref="F6:F7"/>
    <mergeCell ref="G8:G9"/>
    <mergeCell ref="A33:A35"/>
    <mergeCell ref="H33:H35"/>
    <mergeCell ref="H28:H29"/>
    <mergeCell ref="F28:F29"/>
    <mergeCell ref="G28:G29"/>
    <mergeCell ref="H15:H16"/>
    <mergeCell ref="F8:F9"/>
    <mergeCell ref="A223:H223"/>
    <mergeCell ref="F37:F38"/>
    <mergeCell ref="H182:H186"/>
    <mergeCell ref="H152:H163"/>
    <mergeCell ref="H37:H38"/>
    <mergeCell ref="H188:H195"/>
    <mergeCell ref="H197:H202"/>
    <mergeCell ref="G37:G38"/>
    <mergeCell ref="H42:H43"/>
    <mergeCell ref="H214:H220"/>
    <mergeCell ref="H204:H212"/>
    <mergeCell ref="H136:H150"/>
    <mergeCell ref="H165:H180"/>
    <mergeCell ref="E134:G134"/>
  </mergeCells>
  <conditionalFormatting sqref="D4:D16">
    <cfRule type="cellIs" dxfId="565" priority="768" stopIfTrue="1" operator="notBetween">
      <formula>B4</formula>
      <formula>C4</formula>
    </cfRule>
    <cfRule type="cellIs" dxfId="564" priority="769" stopIfTrue="1" operator="between">
      <formula>B4</formula>
      <formula>C4</formula>
    </cfRule>
  </conditionalFormatting>
  <conditionalFormatting sqref="D18">
    <cfRule type="cellIs" dxfId="563" priority="882" stopIfTrue="1" operator="between">
      <formula>B18</formula>
      <formula>C18</formula>
    </cfRule>
    <cfRule type="cellIs" dxfId="562" priority="881" stopIfTrue="1" operator="notBetween">
      <formula>B18</formula>
      <formula>C18</formula>
    </cfRule>
  </conditionalFormatting>
  <conditionalFormatting sqref="D18:D25">
    <cfRule type="cellIs" dxfId="561" priority="883" stopIfTrue="1" operator="notBetween">
      <formula>B18</formula>
      <formula>C18</formula>
    </cfRule>
    <cfRule type="cellIs" dxfId="560" priority="884" stopIfTrue="1" operator="between">
      <formula>B18</formula>
      <formula>C18</formula>
    </cfRule>
  </conditionalFormatting>
  <conditionalFormatting sqref="D19:D25">
    <cfRule type="cellIs" dxfId="559" priority="1038" stopIfTrue="1" operator="between">
      <formula>B19</formula>
      <formula>C19</formula>
    </cfRule>
    <cfRule type="cellIs" dxfId="558" priority="1037" stopIfTrue="1" operator="notBetween">
      <formula>B19</formula>
      <formula>C19</formula>
    </cfRule>
  </conditionalFormatting>
  <conditionalFormatting sqref="D27">
    <cfRule type="cellIs" dxfId="557" priority="1025" stopIfTrue="1" operator="notBetween">
      <formula>B27</formula>
      <formula>C27</formula>
    </cfRule>
    <cfRule type="cellIs" dxfId="556" priority="1026" stopIfTrue="1" operator="between">
      <formula>B27</formula>
      <formula>C27</formula>
    </cfRule>
  </conditionalFormatting>
  <conditionalFormatting sqref="D27:D29">
    <cfRule type="cellIs" dxfId="555" priority="1019" stopIfTrue="1" operator="notBetween">
      <formula>B27</formula>
      <formula>C27</formula>
    </cfRule>
    <cfRule type="cellIs" dxfId="554" priority="1020" stopIfTrue="1" operator="between">
      <formula>B27</formula>
      <formula>C27</formula>
    </cfRule>
  </conditionalFormatting>
  <conditionalFormatting sqref="D28:D29">
    <cfRule type="cellIs" dxfId="553" priority="1017" stopIfTrue="1" operator="notBetween">
      <formula>B28</formula>
      <formula>C28</formula>
    </cfRule>
    <cfRule type="cellIs" dxfId="552" priority="1018" stopIfTrue="1" operator="between">
      <formula>B28</formula>
      <formula>C28</formula>
    </cfRule>
  </conditionalFormatting>
  <conditionalFormatting sqref="D31">
    <cfRule type="cellIs" dxfId="551" priority="1032" stopIfTrue="1" operator="between">
      <formula>B31</formula>
      <formula>C31</formula>
    </cfRule>
    <cfRule type="cellIs" dxfId="550" priority="1031" stopIfTrue="1" operator="notBetween">
      <formula>B31</formula>
      <formula>C31</formula>
    </cfRule>
  </conditionalFormatting>
  <conditionalFormatting sqref="D31:D38">
    <cfRule type="cellIs" dxfId="549" priority="1013" stopIfTrue="1" operator="notBetween">
      <formula>B31</formula>
      <formula>C31</formula>
    </cfRule>
    <cfRule type="cellIs" dxfId="548" priority="1014" stopIfTrue="1" operator="between">
      <formula>B31</formula>
      <formula>C31</formula>
    </cfRule>
  </conditionalFormatting>
  <conditionalFormatting sqref="D32:D38">
    <cfRule type="cellIs" dxfId="547" priority="1011" stopIfTrue="1" operator="notBetween">
      <formula>B32</formula>
      <formula>C32</formula>
    </cfRule>
    <cfRule type="cellIs" dxfId="546" priority="1012" stopIfTrue="1" operator="between">
      <formula>B32</formula>
      <formula>C32</formula>
    </cfRule>
  </conditionalFormatting>
  <conditionalFormatting sqref="D40">
    <cfRule type="cellIs" dxfId="545" priority="1007" stopIfTrue="1" operator="notBetween">
      <formula>B40</formula>
      <formula>C40</formula>
    </cfRule>
    <cfRule type="cellIs" dxfId="544" priority="1008" stopIfTrue="1" operator="between">
      <formula>B40</formula>
      <formula>C40</formula>
    </cfRule>
  </conditionalFormatting>
  <conditionalFormatting sqref="D40:D43">
    <cfRule type="cellIs" dxfId="543" priority="1001" stopIfTrue="1" operator="notBetween">
      <formula>B40</formula>
      <formula>C40</formula>
    </cfRule>
    <cfRule type="cellIs" dxfId="542" priority="1002" stopIfTrue="1" operator="between">
      <formula>B40</formula>
      <formula>C40</formula>
    </cfRule>
  </conditionalFormatting>
  <conditionalFormatting sqref="D41:D43">
    <cfRule type="cellIs" dxfId="541" priority="1000" stopIfTrue="1" operator="between">
      <formula>B41</formula>
      <formula>C41</formula>
    </cfRule>
    <cfRule type="cellIs" dxfId="540" priority="999" stopIfTrue="1" operator="notBetween">
      <formula>B41</formula>
      <formula>C41</formula>
    </cfRule>
  </conditionalFormatting>
  <conditionalFormatting sqref="D45">
    <cfRule type="cellIs" dxfId="539" priority="996" stopIfTrue="1" operator="between">
      <formula>B45</formula>
      <formula>C45</formula>
    </cfRule>
    <cfRule type="cellIs" dxfId="538" priority="995" stopIfTrue="1" operator="notBetween">
      <formula>B45</formula>
      <formula>C45</formula>
    </cfRule>
    <cfRule type="cellIs" dxfId="537" priority="994" stopIfTrue="1" operator="between">
      <formula>B45</formula>
      <formula>C45</formula>
    </cfRule>
  </conditionalFormatting>
  <conditionalFormatting sqref="D45:D49">
    <cfRule type="cellIs" dxfId="536" priority="786" stopIfTrue="1" operator="notBetween">
      <formula>B45</formula>
      <formula>C45</formula>
    </cfRule>
  </conditionalFormatting>
  <conditionalFormatting sqref="D46:D49">
    <cfRule type="cellIs" dxfId="535" priority="787" stopIfTrue="1" operator="between">
      <formula>B46</formula>
      <formula>C46</formula>
    </cfRule>
  </conditionalFormatting>
  <conditionalFormatting sqref="D75">
    <cfRule type="cellIs" dxfId="534" priority="790" stopIfTrue="1" operator="notBetween">
      <formula>B75</formula>
      <formula>C75</formula>
    </cfRule>
    <cfRule type="cellIs" dxfId="533" priority="791" stopIfTrue="1" operator="between">
      <formula>B75</formula>
      <formula>C75</formula>
    </cfRule>
  </conditionalFormatting>
  <conditionalFormatting sqref="D76:D85">
    <cfRule type="cellIs" dxfId="532" priority="874" stopIfTrue="1" operator="notBetween">
      <formula>B76</formula>
      <formula>C76</formula>
    </cfRule>
    <cfRule type="cellIs" dxfId="531" priority="875" stopIfTrue="1" operator="between">
      <formula>B76</formula>
      <formula>C76</formula>
    </cfRule>
  </conditionalFormatting>
  <conditionalFormatting sqref="D78">
    <cfRule type="cellIs" dxfId="530" priority="870" stopIfTrue="1" operator="notBetween">
      <formula>B78</formula>
      <formula>C78</formula>
    </cfRule>
    <cfRule type="cellIs" dxfId="529" priority="871" stopIfTrue="1" operator="between">
      <formula>B78</formula>
      <formula>C78</formula>
    </cfRule>
    <cfRule type="cellIs" dxfId="528" priority="867" stopIfTrue="1" operator="between">
      <formula>A78</formula>
      <formula>B78</formula>
    </cfRule>
    <cfRule type="cellIs" dxfId="527" priority="866" stopIfTrue="1" operator="notBetween">
      <formula>A78</formula>
      <formula>B78</formula>
    </cfRule>
    <cfRule type="cellIs" dxfId="526" priority="864" stopIfTrue="1" operator="notBetween">
      <formula>A78</formula>
      <formula>B78</formula>
    </cfRule>
    <cfRule type="cellIs" dxfId="525" priority="863" stopIfTrue="1" operator="between">
      <formula>B78</formula>
      <formula>C78</formula>
    </cfRule>
    <cfRule type="cellIs" dxfId="524" priority="862" stopIfTrue="1" operator="notBetween">
      <formula>B78</formula>
      <formula>C78</formula>
    </cfRule>
    <cfRule type="cellIs" dxfId="523" priority="961" stopIfTrue="1" operator="notBetween">
      <formula>B78</formula>
      <formula>C78</formula>
    </cfRule>
    <cfRule type="cellIs" dxfId="522" priority="861" stopIfTrue="1" operator="between">
      <formula>B78</formula>
      <formula>C78</formula>
    </cfRule>
    <cfRule type="cellIs" dxfId="521" priority="872" stopIfTrue="1" operator="notBetween">
      <formula>B78</formula>
      <formula>C78</formula>
    </cfRule>
    <cfRule type="cellIs" dxfId="520" priority="873" stopIfTrue="1" operator="between">
      <formula>B78</formula>
      <formula>C78</formula>
    </cfRule>
    <cfRule type="cellIs" dxfId="519" priority="860" stopIfTrue="1" operator="notBetween">
      <formula>B78</formula>
      <formula>C78</formula>
    </cfRule>
    <cfRule type="cellIs" dxfId="518" priority="962" stopIfTrue="1" operator="between">
      <formula>B78</formula>
      <formula>C78</formula>
    </cfRule>
    <cfRule type="cellIs" dxfId="517" priority="963" stopIfTrue="1" operator="notBetween">
      <formula>B78</formula>
      <formula>C78</formula>
    </cfRule>
    <cfRule type="cellIs" dxfId="516" priority="964" stopIfTrue="1" operator="between">
      <formula>B78</formula>
      <formula>C78</formula>
    </cfRule>
    <cfRule type="cellIs" dxfId="515" priority="865" stopIfTrue="1" operator="between">
      <formula>A78</formula>
      <formula>B78</formula>
    </cfRule>
  </conditionalFormatting>
  <conditionalFormatting sqref="D80">
    <cfRule type="cellIs" dxfId="514" priority="761" stopIfTrue="1" operator="between">
      <formula>B80</formula>
      <formula>C80</formula>
    </cfRule>
    <cfRule type="cellIs" dxfId="513" priority="760" stopIfTrue="1" operator="notBetween">
      <formula>B80</formula>
      <formula>C80</formula>
    </cfRule>
    <cfRule type="cellIs" dxfId="512" priority="764" stopIfTrue="1" operator="notBetween">
      <formula>B80</formula>
      <formula>C80</formula>
    </cfRule>
    <cfRule type="cellIs" dxfId="511" priority="765" stopIfTrue="1" operator="between">
      <formula>B80</formula>
      <formula>C80</formula>
    </cfRule>
    <cfRule type="cellIs" dxfId="510" priority="766" stopIfTrue="1" operator="notBetween">
      <formula>B80</formula>
      <formula>C80</formula>
    </cfRule>
    <cfRule type="cellIs" dxfId="509" priority="767" stopIfTrue="1" operator="between">
      <formula>B80</formula>
      <formula>C80</formula>
    </cfRule>
    <cfRule type="cellIs" dxfId="508" priority="759" stopIfTrue="1" operator="between">
      <formula>B80</formula>
      <formula>C80</formula>
    </cfRule>
    <cfRule type="cellIs" dxfId="507" priority="758" stopIfTrue="1" operator="notBetween">
      <formula>B80</formula>
      <formula>C80</formula>
    </cfRule>
    <cfRule type="cellIs" dxfId="506" priority="755" stopIfTrue="1" operator="between">
      <formula>A80</formula>
      <formula>B80</formula>
    </cfRule>
    <cfRule type="cellIs" dxfId="505" priority="754" stopIfTrue="1" operator="notBetween">
      <formula>A80</formula>
      <formula>B80</formula>
    </cfRule>
    <cfRule type="cellIs" dxfId="504" priority="753" stopIfTrue="1" operator="between">
      <formula>A80</formula>
      <formula>B80</formula>
    </cfRule>
    <cfRule type="cellIs" dxfId="503" priority="752" stopIfTrue="1" operator="notBetween">
      <formula>A80</formula>
      <formula>B80</formula>
    </cfRule>
    <cfRule type="cellIs" dxfId="502" priority="751" stopIfTrue="1" operator="between">
      <formula>B80</formula>
      <formula>C80</formula>
    </cfRule>
    <cfRule type="cellIs" dxfId="501" priority="750" stopIfTrue="1" operator="notBetween">
      <formula>B80</formula>
      <formula>C80</formula>
    </cfRule>
    <cfRule type="cellIs" dxfId="500" priority="749" stopIfTrue="1" operator="between">
      <formula>B80</formula>
      <formula>C80</formula>
    </cfRule>
    <cfRule type="cellIs" dxfId="499" priority="748" stopIfTrue="1" operator="notBetween">
      <formula>B80</formula>
      <formula>C80</formula>
    </cfRule>
  </conditionalFormatting>
  <conditionalFormatting sqref="D87:D97">
    <cfRule type="cellIs" dxfId="498" priority="141" stopIfTrue="1" operator="notBetween">
      <formula>B87</formula>
      <formula>C87</formula>
    </cfRule>
    <cfRule type="cellIs" dxfId="497" priority="142" stopIfTrue="1" operator="between">
      <formula>A87</formula>
      <formula>B87</formula>
    </cfRule>
  </conditionalFormatting>
  <conditionalFormatting sqref="D100 D102:D106">
    <cfRule type="cellIs" dxfId="496" priority="859" stopIfTrue="1" operator="between">
      <formula>B100</formula>
      <formula>C100</formula>
    </cfRule>
  </conditionalFormatting>
  <conditionalFormatting sqref="D102:D106 D100">
    <cfRule type="cellIs" dxfId="495" priority="858" stopIfTrue="1" operator="notBetween">
      <formula>B100</formula>
      <formula>C100</formula>
    </cfRule>
  </conditionalFormatting>
  <conditionalFormatting sqref="D103">
    <cfRule type="cellIs" dxfId="494" priority="11" stopIfTrue="1" operator="between">
      <formula>$B$103</formula>
      <formula>$C$103</formula>
    </cfRule>
    <cfRule type="cellIs" dxfId="493" priority="10" stopIfTrue="1" operator="notBetween">
      <formula>$B$103</formula>
      <formula>$C$103</formula>
    </cfRule>
  </conditionalFormatting>
  <conditionalFormatting sqref="D104">
    <cfRule type="cellIs" dxfId="492" priority="8" stopIfTrue="1" operator="between">
      <formula>$B$104</formula>
      <formula>$C$104</formula>
    </cfRule>
    <cfRule type="cellIs" dxfId="491" priority="7" stopIfTrue="1" operator="notBetween">
      <formula>$B$104</formula>
      <formula>$C$104</formula>
    </cfRule>
  </conditionalFormatting>
  <conditionalFormatting sqref="D116:D117">
    <cfRule type="cellIs" dxfId="490" priority="191" stopIfTrue="1" operator="between">
      <formula>B116</formula>
      <formula>C116</formula>
    </cfRule>
    <cfRule type="cellIs" dxfId="489" priority="190" stopIfTrue="1" operator="notBetween">
      <formula>B116</formula>
      <formula>C116</formula>
    </cfRule>
  </conditionalFormatting>
  <conditionalFormatting sqref="D121:D133">
    <cfRule type="cellIs" dxfId="488" priority="1054" stopIfTrue="1" operator="notBetween">
      <formula>B121</formula>
      <formula>C121</formula>
    </cfRule>
    <cfRule type="cellIs" dxfId="487" priority="1055" stopIfTrue="1" operator="between">
      <formula>B121</formula>
      <formula>C121</formula>
    </cfRule>
  </conditionalFormatting>
  <conditionalFormatting sqref="D137:D150">
    <cfRule type="cellIs" dxfId="486" priority="1216" stopIfTrue="1" operator="between">
      <formula>B137</formula>
      <formula>C137</formula>
    </cfRule>
    <cfRule type="cellIs" dxfId="485" priority="1215" stopIfTrue="1" operator="notBetween">
      <formula>B137</formula>
      <formula>C137</formula>
    </cfRule>
    <cfRule type="cellIs" dxfId="484" priority="1214" stopIfTrue="1" operator="equal">
      <formula>0</formula>
    </cfRule>
  </conditionalFormatting>
  <conditionalFormatting sqref="D152 D155:D163">
    <cfRule type="cellIs" dxfId="483" priority="1213" stopIfTrue="1" operator="between">
      <formula>B152</formula>
      <formula>C152</formula>
    </cfRule>
    <cfRule type="cellIs" dxfId="482" priority="1212" stopIfTrue="1" operator="notBetween">
      <formula>B152</formula>
      <formula>C152</formula>
    </cfRule>
  </conditionalFormatting>
  <conditionalFormatting sqref="D152:D163">
    <cfRule type="cellIs" dxfId="481" priority="184" stopIfTrue="1" operator="notBetween">
      <formula>B152</formula>
      <formula>C152</formula>
    </cfRule>
    <cfRule type="cellIs" dxfId="480" priority="185" stopIfTrue="1" operator="between">
      <formula>B152</formula>
      <formula>C152</formula>
    </cfRule>
  </conditionalFormatting>
  <conditionalFormatting sqref="D153:D154">
    <cfRule type="cellIs" dxfId="479" priority="182" stopIfTrue="1" operator="notBetween">
      <formula>B153</formula>
      <formula>C153</formula>
    </cfRule>
    <cfRule type="cellIs" dxfId="478" priority="183" stopIfTrue="1" operator="between">
      <formula>B153</formula>
      <formula>C153</formula>
    </cfRule>
  </conditionalFormatting>
  <conditionalFormatting sqref="D165:D180">
    <cfRule type="cellIs" dxfId="477" priority="152" stopIfTrue="1" operator="between">
      <formula>B165</formula>
      <formula>C165</formula>
    </cfRule>
    <cfRule type="cellIs" dxfId="476" priority="151" stopIfTrue="1" operator="notBetween">
      <formula>B165</formula>
      <formula>C165</formula>
    </cfRule>
  </conditionalFormatting>
  <conditionalFormatting sqref="D179:D180">
    <cfRule type="cellIs" dxfId="475" priority="1201" stopIfTrue="1" operator="between">
      <formula>B179</formula>
      <formula>C179</formula>
    </cfRule>
    <cfRule type="cellIs" dxfId="474" priority="1200" stopIfTrue="1" operator="notBetween">
      <formula>B179</formula>
      <formula>C179</formula>
    </cfRule>
  </conditionalFormatting>
  <conditionalFormatting sqref="D180">
    <cfRule type="cellIs" dxfId="473" priority="1202" stopIfTrue="1" operator="equal">
      <formula>0</formula>
    </cfRule>
  </conditionalFormatting>
  <conditionalFormatting sqref="D182:D186">
    <cfRule type="cellIs" dxfId="472" priority="907" stopIfTrue="1" operator="between">
      <formula>B182</formula>
      <formula>C182</formula>
    </cfRule>
    <cfRule type="cellIs" dxfId="471" priority="906" stopIfTrue="1" operator="notBetween">
      <formula>B182</formula>
      <formula>C182</formula>
    </cfRule>
  </conditionalFormatting>
  <conditionalFormatting sqref="D188:D195 D198:D202 D205:D212">
    <cfRule type="cellIs" dxfId="470" priority="1193" stopIfTrue="1" operator="notBetween">
      <formula>B188</formula>
      <formula>C188</formula>
    </cfRule>
    <cfRule type="cellIs" dxfId="469" priority="1194" stopIfTrue="1" operator="between">
      <formula>B188</formula>
      <formula>C188</formula>
    </cfRule>
    <cfRule type="cellIs" dxfId="468" priority="1195" stopIfTrue="1" operator="notBetween">
      <formula>B188</formula>
      <formula>C188</formula>
    </cfRule>
    <cfRule type="cellIs" dxfId="467" priority="1196" stopIfTrue="1" operator="between">
      <formula>B188</formula>
      <formula>C188</formula>
    </cfRule>
    <cfRule type="cellIs" dxfId="466" priority="889" stopIfTrue="1" operator="between">
      <formula>B188</formula>
      <formula>C188</formula>
    </cfRule>
    <cfRule type="cellIs" dxfId="465" priority="890" stopIfTrue="1" operator="equal">
      <formula>0</formula>
    </cfRule>
    <cfRule type="cellIs" dxfId="464" priority="891" stopIfTrue="1" operator="notBetween">
      <formula>B188</formula>
      <formula>C188</formula>
    </cfRule>
    <cfRule type="cellIs" dxfId="463" priority="892" stopIfTrue="1" operator="between">
      <formula>B188</formula>
      <formula>C188</formula>
    </cfRule>
    <cfRule type="cellIs" dxfId="462" priority="894" stopIfTrue="1" operator="between">
      <formula>B188</formula>
      <formula>C188</formula>
    </cfRule>
    <cfRule type="cellIs" dxfId="461" priority="893" stopIfTrue="1" operator="notBetween">
      <formula>B188</formula>
      <formula>C188</formula>
    </cfRule>
  </conditionalFormatting>
  <conditionalFormatting sqref="D188:D195 D205:D212 D198:D202">
    <cfRule type="cellIs" dxfId="460" priority="888" stopIfTrue="1" operator="notBetween">
      <formula>B188</formula>
      <formula>C188</formula>
    </cfRule>
  </conditionalFormatting>
  <conditionalFormatting sqref="D188:D195 D205:D212">
    <cfRule type="cellIs" dxfId="459" priority="887" stopIfTrue="1" operator="between">
      <formula>B188</formula>
      <formula>C188</formula>
    </cfRule>
  </conditionalFormatting>
  <conditionalFormatting sqref="D197">
    <cfRule type="cellIs" dxfId="458" priority="839" stopIfTrue="1" operator="notBetween">
      <formula>B197</formula>
      <formula>C197</formula>
    </cfRule>
    <cfRule type="cellIs" dxfId="457" priority="837" stopIfTrue="1" operator="notBetween">
      <formula>B197</formula>
      <formula>C197</formula>
    </cfRule>
    <cfRule type="cellIs" dxfId="456" priority="838" stopIfTrue="1" operator="between">
      <formula>B197</formula>
      <formula>C197</formula>
    </cfRule>
    <cfRule type="cellIs" dxfId="455" priority="840" stopIfTrue="1" operator="between">
      <formula>B197</formula>
      <formula>C197</formula>
    </cfRule>
    <cfRule type="cellIs" dxfId="454" priority="841" stopIfTrue="1" operator="equal">
      <formula>0</formula>
    </cfRule>
    <cfRule type="cellIs" dxfId="453" priority="842" stopIfTrue="1" operator="notBetween">
      <formula>B197</formula>
      <formula>C197</formula>
    </cfRule>
    <cfRule type="cellIs" dxfId="452" priority="843" stopIfTrue="1" operator="between">
      <formula>B197</formula>
      <formula>C197</formula>
    </cfRule>
    <cfRule type="cellIs" dxfId="451" priority="844" stopIfTrue="1" operator="notBetween">
      <formula>B197</formula>
      <formula>C197</formula>
    </cfRule>
    <cfRule type="cellIs" dxfId="450" priority="845" stopIfTrue="1" operator="between">
      <formula>B197</formula>
      <formula>C197</formula>
    </cfRule>
    <cfRule type="cellIs" dxfId="449" priority="846" stopIfTrue="1" operator="notBetween">
      <formula>B197</formula>
      <formula>C197</formula>
    </cfRule>
    <cfRule type="cellIs" dxfId="448" priority="847" stopIfTrue="1" operator="between">
      <formula>B197</formula>
      <formula>C197</formula>
    </cfRule>
    <cfRule type="cellIs" dxfId="447" priority="848" stopIfTrue="1" operator="notBetween">
      <formula>B197</formula>
      <formula>C197</formula>
    </cfRule>
    <cfRule type="cellIs" dxfId="446" priority="849" stopIfTrue="1" operator="between">
      <formula>B197</formula>
      <formula>C197</formula>
    </cfRule>
  </conditionalFormatting>
  <conditionalFormatting sqref="D197:D202">
    <cfRule type="cellIs" dxfId="445" priority="851" stopIfTrue="1" operator="between">
      <formula>B197</formula>
      <formula>C197</formula>
    </cfRule>
    <cfRule type="cellIs" dxfId="444" priority="850" stopIfTrue="1" operator="notBetween">
      <formula>B197</formula>
      <formula>C197</formula>
    </cfRule>
  </conditionalFormatting>
  <conditionalFormatting sqref="D204:D212">
    <cfRule type="cellIs" dxfId="443" priority="793" stopIfTrue="1" operator="notBetween">
      <formula>B204</formula>
      <formula>C204</formula>
    </cfRule>
    <cfRule type="cellIs" dxfId="442" priority="804" stopIfTrue="1" operator="notBetween">
      <formula>B204</formula>
      <formula>C204</formula>
    </cfRule>
    <cfRule type="cellIs" dxfId="441" priority="807" stopIfTrue="1" operator="between">
      <formula>B204</formula>
      <formula>C204</formula>
    </cfRule>
    <cfRule type="cellIs" dxfId="440" priority="794" stopIfTrue="1" operator="between">
      <formula>B204</formula>
      <formula>C204</formula>
    </cfRule>
    <cfRule type="cellIs" dxfId="439" priority="806" stopIfTrue="1" operator="notBetween">
      <formula>B204</formula>
      <formula>C204</formula>
    </cfRule>
    <cfRule type="cellIs" dxfId="438" priority="805" stopIfTrue="1" operator="between">
      <formula>B204</formula>
      <formula>C204</formula>
    </cfRule>
    <cfRule type="cellIs" dxfId="437" priority="798" stopIfTrue="1" operator="notBetween">
      <formula>B204</formula>
      <formula>C204</formula>
    </cfRule>
    <cfRule type="cellIs" dxfId="436" priority="797" stopIfTrue="1" operator="equal">
      <formula>0</formula>
    </cfRule>
    <cfRule type="cellIs" dxfId="435" priority="796" stopIfTrue="1" operator="between">
      <formula>B204</formula>
      <formula>C204</formula>
    </cfRule>
    <cfRule type="cellIs" dxfId="434" priority="795" stopIfTrue="1" operator="notBetween">
      <formula>B204</formula>
      <formula>C204</formula>
    </cfRule>
    <cfRule type="cellIs" dxfId="433" priority="799" stopIfTrue="1" operator="between">
      <formula>B204</formula>
      <formula>C204</formula>
    </cfRule>
    <cfRule type="cellIs" dxfId="432" priority="801" stopIfTrue="1" operator="between">
      <formula>B204</formula>
      <formula>C204</formula>
    </cfRule>
    <cfRule type="cellIs" dxfId="431" priority="802" stopIfTrue="1" operator="notBetween">
      <formula>B204</formula>
      <formula>C204</formula>
    </cfRule>
    <cfRule type="cellIs" dxfId="430" priority="803" stopIfTrue="1" operator="between">
      <formula>B204</formula>
      <formula>C204</formula>
    </cfRule>
    <cfRule type="cellIs" dxfId="429" priority="800" stopIfTrue="1" operator="notBetween">
      <formula>B204</formula>
      <formula>C204</formula>
    </cfRule>
  </conditionalFormatting>
  <conditionalFormatting sqref="D205:D212 D188:D195">
    <cfRule type="cellIs" dxfId="428" priority="886" stopIfTrue="1" operator="notBetween">
      <formula>B188</formula>
      <formula>C188</formula>
    </cfRule>
  </conditionalFormatting>
  <conditionalFormatting sqref="D205:D212">
    <cfRule type="cellIs" dxfId="427" priority="885" stopIfTrue="1" operator="equal">
      <formula>0</formula>
    </cfRule>
  </conditionalFormatting>
  <conditionalFormatting sqref="D214">
    <cfRule type="cellIs" dxfId="426" priority="135" stopIfTrue="1" operator="between">
      <formula>B214</formula>
      <formula>C214</formula>
    </cfRule>
    <cfRule type="cellIs" dxfId="425" priority="134" stopIfTrue="1" operator="notBetween">
      <formula>B214</formula>
      <formula>C214</formula>
    </cfRule>
    <cfRule type="cellIs" dxfId="424" priority="136" stopIfTrue="1" operator="notBetween">
      <formula>B214</formula>
      <formula>C214</formula>
    </cfRule>
    <cfRule type="cellIs" dxfId="423" priority="137" stopIfTrue="1" operator="between">
      <formula>B214</formula>
      <formula>C214</formula>
    </cfRule>
    <cfRule type="cellIs" dxfId="422" priority="126" stopIfTrue="1" operator="between">
      <formula>B214</formula>
      <formula>C214</formula>
    </cfRule>
    <cfRule type="cellIs" dxfId="421" priority="127" stopIfTrue="1" operator="equal">
      <formula>0</formula>
    </cfRule>
    <cfRule type="cellIs" dxfId="420" priority="128" stopIfTrue="1" operator="notBetween">
      <formula>B214</formula>
      <formula>C214</formula>
    </cfRule>
    <cfRule type="cellIs" dxfId="419" priority="129" stopIfTrue="1" operator="between">
      <formula>B214</formula>
      <formula>C214</formula>
    </cfRule>
    <cfRule type="cellIs" dxfId="418" priority="130" stopIfTrue="1" operator="notBetween">
      <formula>B214</formula>
      <formula>C214</formula>
    </cfRule>
    <cfRule type="cellIs" dxfId="417" priority="131" stopIfTrue="1" operator="between">
      <formula>B214</formula>
      <formula>C214</formula>
    </cfRule>
    <cfRule type="cellIs" dxfId="416" priority="132" stopIfTrue="1" operator="notBetween">
      <formula>B214</formula>
      <formula>C214</formula>
    </cfRule>
    <cfRule type="cellIs" dxfId="415" priority="133" stopIfTrue="1" operator="between">
      <formula>B214</formula>
      <formula>C214</formula>
    </cfRule>
    <cfRule type="cellIs" dxfId="414" priority="125" stopIfTrue="1" operator="notBetween">
      <formula>B214</formula>
      <formula>C214</formula>
    </cfRule>
  </conditionalFormatting>
  <conditionalFormatting sqref="D214:D218">
    <cfRule type="cellIs" dxfId="413" priority="118" stopIfTrue="1" operator="between">
      <formula>B214</formula>
      <formula>C214</formula>
    </cfRule>
    <cfRule type="cellIs" dxfId="412" priority="117" stopIfTrue="1" operator="notBetween">
      <formula>B214</formula>
      <formula>C214</formula>
    </cfRule>
  </conditionalFormatting>
  <conditionalFormatting sqref="D215:D218">
    <cfRule type="cellIs" dxfId="411" priority="113" stopIfTrue="1" operator="notBetween">
      <formula>B215</formula>
      <formula>C215</formula>
    </cfRule>
    <cfRule type="cellIs" dxfId="410" priority="115" stopIfTrue="1" operator="notBetween">
      <formula>B215</formula>
      <formula>C215</formula>
    </cfRule>
    <cfRule type="cellIs" dxfId="409" priority="103" stopIfTrue="1" operator="notBetween">
      <formula>B215</formula>
      <formula>C215</formula>
    </cfRule>
    <cfRule type="cellIs" dxfId="408" priority="102" stopIfTrue="1" operator="between">
      <formula>B215</formula>
      <formula>C215</formula>
    </cfRule>
    <cfRule type="cellIs" dxfId="407" priority="101" stopIfTrue="1" operator="notBetween">
      <formula>B215</formula>
      <formula>C215</formula>
    </cfRule>
    <cfRule type="cellIs" dxfId="406" priority="100" stopIfTrue="1" operator="between">
      <formula>B215</formula>
      <formula>C215</formula>
    </cfRule>
    <cfRule type="cellIs" dxfId="405" priority="99" stopIfTrue="1" operator="notBetween">
      <formula>B215</formula>
      <formula>C215</formula>
    </cfRule>
    <cfRule type="cellIs" dxfId="404" priority="98" stopIfTrue="1" operator="between">
      <formula>B215</formula>
      <formula>C215</formula>
    </cfRule>
    <cfRule type="cellIs" dxfId="403" priority="97" stopIfTrue="1" operator="notBetween">
      <formula>B215</formula>
      <formula>C215</formula>
    </cfRule>
    <cfRule type="cellIs" dxfId="402" priority="96" stopIfTrue="1" operator="between">
      <formula>B215</formula>
      <formula>C215</formula>
    </cfRule>
    <cfRule type="cellIs" dxfId="401" priority="95" stopIfTrue="1" operator="notBetween">
      <formula>B215</formula>
      <formula>C215</formula>
    </cfRule>
    <cfRule type="cellIs" dxfId="400" priority="94" stopIfTrue="1" operator="equal">
      <formula>0</formula>
    </cfRule>
    <cfRule type="cellIs" dxfId="399" priority="93" stopIfTrue="1" operator="between">
      <formula>B215</formula>
      <formula>C215</formula>
    </cfRule>
    <cfRule type="cellIs" dxfId="398" priority="92" stopIfTrue="1" operator="notBetween">
      <formula>B215</formula>
      <formula>C215</formula>
    </cfRule>
    <cfRule type="cellIs" dxfId="397" priority="105" stopIfTrue="1" operator="equal">
      <formula>0</formula>
    </cfRule>
    <cfRule type="cellIs" dxfId="396" priority="108" stopIfTrue="1" operator="notBetween">
      <formula>B215</formula>
      <formula>C215</formula>
    </cfRule>
    <cfRule type="cellIs" dxfId="395" priority="109" stopIfTrue="1" operator="between">
      <formula>B215</formula>
      <formula>C215</formula>
    </cfRule>
    <cfRule type="cellIs" dxfId="394" priority="110" stopIfTrue="1" operator="equal">
      <formula>0</formula>
    </cfRule>
    <cfRule type="cellIs" dxfId="393" priority="111" stopIfTrue="1" operator="notBetween">
      <formula>B215</formula>
      <formula>C215</formula>
    </cfRule>
    <cfRule type="cellIs" dxfId="392" priority="114" stopIfTrue="1" operator="between">
      <formula>B215</formula>
      <formula>C215</formula>
    </cfRule>
    <cfRule type="cellIs" dxfId="391" priority="112" stopIfTrue="1" operator="between">
      <formula>B215</formula>
      <formula>C215</formula>
    </cfRule>
    <cfRule type="cellIs" dxfId="390" priority="106" stopIfTrue="1" operator="notBetween">
      <formula>B215</formula>
      <formula>C215</formula>
    </cfRule>
    <cfRule type="cellIs" dxfId="389" priority="107" stopIfTrue="1" operator="between">
      <formula>B215</formula>
      <formula>C215</formula>
    </cfRule>
    <cfRule type="cellIs" dxfId="388" priority="116" stopIfTrue="1" operator="between">
      <formula>B215</formula>
      <formula>C215</formula>
    </cfRule>
    <cfRule type="cellIs" dxfId="387" priority="104" stopIfTrue="1" operator="between">
      <formula>B215</formula>
      <formula>C215</formula>
    </cfRule>
  </conditionalFormatting>
  <conditionalFormatting sqref="D215:D219">
    <cfRule type="cellIs" dxfId="386" priority="78" stopIfTrue="1" operator="notBetween">
      <formula>B215</formula>
      <formula>C215</formula>
    </cfRule>
    <cfRule type="cellIs" dxfId="385" priority="79" stopIfTrue="1" operator="between">
      <formula>B215</formula>
      <formula>C215</formula>
    </cfRule>
  </conditionalFormatting>
  <conditionalFormatting sqref="D219">
    <cfRule type="cellIs" dxfId="384" priority="62" stopIfTrue="1" operator="notBetween">
      <formula>B219</formula>
      <formula>C219</formula>
    </cfRule>
    <cfRule type="cellIs" dxfId="383" priority="53" stopIfTrue="1" operator="notBetween">
      <formula>B219</formula>
      <formula>C219</formula>
    </cfRule>
    <cfRule type="cellIs" dxfId="382" priority="69" stopIfTrue="1" operator="notBetween">
      <formula>B219</formula>
      <formula>C219</formula>
    </cfRule>
    <cfRule type="cellIs" dxfId="381" priority="68" stopIfTrue="1" operator="between">
      <formula>B219</formula>
      <formula>C219</formula>
    </cfRule>
    <cfRule type="cellIs" dxfId="380" priority="71" stopIfTrue="1" operator="equal">
      <formula>0</formula>
    </cfRule>
    <cfRule type="cellIs" dxfId="379" priority="72" stopIfTrue="1" operator="notBetween">
      <formula>B219</formula>
      <formula>C219</formula>
    </cfRule>
    <cfRule type="cellIs" dxfId="378" priority="67" stopIfTrue="1" operator="notBetween">
      <formula>B219</formula>
      <formula>C219</formula>
    </cfRule>
    <cfRule type="cellIs" dxfId="377" priority="74" stopIfTrue="1" operator="notBetween">
      <formula>B219</formula>
      <formula>C219</formula>
    </cfRule>
    <cfRule type="cellIs" dxfId="376" priority="75" stopIfTrue="1" operator="between">
      <formula>B219</formula>
      <formula>C219</formula>
    </cfRule>
    <cfRule type="cellIs" dxfId="375" priority="66" stopIfTrue="1" operator="equal">
      <formula>0</formula>
    </cfRule>
    <cfRule type="cellIs" dxfId="374" priority="65" stopIfTrue="1" operator="between">
      <formula>B219</formula>
      <formula>C219</formula>
    </cfRule>
    <cfRule type="cellIs" dxfId="373" priority="64" stopIfTrue="1" operator="notBetween">
      <formula>B219</formula>
      <formula>C219</formula>
    </cfRule>
    <cfRule type="cellIs" dxfId="372" priority="63" stopIfTrue="1" operator="between">
      <formula>B219</formula>
      <formula>C219</formula>
    </cfRule>
    <cfRule type="cellIs" dxfId="371" priority="76" stopIfTrue="1" operator="notBetween">
      <formula>B219</formula>
      <formula>C219</formula>
    </cfRule>
    <cfRule type="cellIs" dxfId="370" priority="61" stopIfTrue="1" operator="between">
      <formula>B219</formula>
      <formula>C219</formula>
    </cfRule>
    <cfRule type="cellIs" dxfId="369" priority="60" stopIfTrue="1" operator="notBetween">
      <formula>B219</formula>
      <formula>C219</formula>
    </cfRule>
    <cfRule type="cellIs" dxfId="368" priority="59" stopIfTrue="1" operator="between">
      <formula>B219</formula>
      <formula>C219</formula>
    </cfRule>
    <cfRule type="cellIs" dxfId="367" priority="58" stopIfTrue="1" operator="notBetween">
      <formula>B219</formula>
      <formula>C219</formula>
    </cfRule>
    <cfRule type="cellIs" dxfId="366" priority="57" stopIfTrue="1" operator="between">
      <formula>B219</formula>
      <formula>C219</formula>
    </cfRule>
    <cfRule type="cellIs" dxfId="365" priority="77" stopIfTrue="1" operator="between">
      <formula>B219</formula>
      <formula>C219</formula>
    </cfRule>
    <cfRule type="cellIs" dxfId="364" priority="70" stopIfTrue="1" operator="between">
      <formula>B219</formula>
      <formula>C219</formula>
    </cfRule>
    <cfRule type="cellIs" dxfId="363" priority="56" stopIfTrue="1" operator="notBetween">
      <formula>B219</formula>
      <formula>C219</formula>
    </cfRule>
    <cfRule type="cellIs" dxfId="362" priority="55" stopIfTrue="1" operator="equal">
      <formula>0</formula>
    </cfRule>
    <cfRule type="cellIs" dxfId="361" priority="54" stopIfTrue="1" operator="between">
      <formula>B219</formula>
      <formula>C219</formula>
    </cfRule>
    <cfRule type="cellIs" dxfId="360" priority="73" stopIfTrue="1" operator="between">
      <formula>B219</formula>
      <formula>C219</formula>
    </cfRule>
  </conditionalFormatting>
  <conditionalFormatting sqref="D219:D220">
    <cfRule type="cellIs" dxfId="359" priority="46" stopIfTrue="1" operator="between">
      <formula>B219</formula>
      <formula>C219</formula>
    </cfRule>
    <cfRule type="cellIs" dxfId="358" priority="45" stopIfTrue="1" operator="notBetween">
      <formula>B219</formula>
      <formula>C219</formula>
    </cfRule>
  </conditionalFormatting>
  <conditionalFormatting sqref="D220">
    <cfRule type="cellIs" dxfId="357" priority="31" stopIfTrue="1" operator="notBetween">
      <formula>B220</formula>
      <formula>C220</formula>
    </cfRule>
    <cfRule type="cellIs" dxfId="356" priority="18" stopIfTrue="1" operator="notBetween">
      <formula>B220</formula>
      <formula>C220</formula>
    </cfRule>
    <cfRule type="cellIs" dxfId="355" priority="42" stopIfTrue="1" operator="between">
      <formula>B220</formula>
      <formula>C220</formula>
    </cfRule>
    <cfRule type="cellIs" dxfId="354" priority="41" stopIfTrue="1" operator="notBetween">
      <formula>B220</formula>
      <formula>C220</formula>
    </cfRule>
    <cfRule type="cellIs" dxfId="353" priority="40" stopIfTrue="1" operator="between">
      <formula>B220</formula>
      <formula>C220</formula>
    </cfRule>
    <cfRule type="cellIs" dxfId="352" priority="39" stopIfTrue="1" operator="notBetween">
      <formula>B220</formula>
      <formula>C220</formula>
    </cfRule>
    <cfRule type="cellIs" dxfId="351" priority="38" stopIfTrue="1" operator="equal">
      <formula>0</formula>
    </cfRule>
    <cfRule type="cellIs" dxfId="350" priority="37" stopIfTrue="1" operator="between">
      <formula>B220</formula>
      <formula>C220</formula>
    </cfRule>
    <cfRule type="cellIs" dxfId="349" priority="36" stopIfTrue="1" operator="notBetween">
      <formula>B220</formula>
      <formula>C220</formula>
    </cfRule>
    <cfRule type="cellIs" dxfId="348" priority="35" stopIfTrue="1" operator="between">
      <formula>B220</formula>
      <formula>C220</formula>
    </cfRule>
    <cfRule type="cellIs" dxfId="347" priority="34" stopIfTrue="1" operator="notBetween">
      <formula>B220</formula>
      <formula>C220</formula>
    </cfRule>
    <cfRule type="cellIs" dxfId="346" priority="33" stopIfTrue="1" operator="equal">
      <formula>0</formula>
    </cfRule>
    <cfRule type="cellIs" dxfId="345" priority="32" stopIfTrue="1" operator="between">
      <formula>B220</formula>
      <formula>C220</formula>
    </cfRule>
    <cfRule type="cellIs" dxfId="344" priority="44" stopIfTrue="1" operator="between">
      <formula>B220</formula>
      <formula>C220</formula>
    </cfRule>
    <cfRule type="cellIs" dxfId="343" priority="30" stopIfTrue="1" operator="between">
      <formula>B220</formula>
      <formula>C220</formula>
    </cfRule>
    <cfRule type="cellIs" dxfId="342" priority="29" stopIfTrue="1" operator="notBetween">
      <formula>B220</formula>
      <formula>C220</formula>
    </cfRule>
    <cfRule type="cellIs" dxfId="341" priority="28" stopIfTrue="1" operator="between">
      <formula>B220</formula>
      <formula>C220</formula>
    </cfRule>
    <cfRule type="cellIs" dxfId="340" priority="27" stopIfTrue="1" operator="notBetween">
      <formula>B220</formula>
      <formula>C220</formula>
    </cfRule>
    <cfRule type="cellIs" dxfId="339" priority="26" stopIfTrue="1" operator="between">
      <formula>B220</formula>
      <formula>C220</formula>
    </cfRule>
    <cfRule type="cellIs" dxfId="338" priority="25" stopIfTrue="1" operator="notBetween">
      <formula>B220</formula>
      <formula>C220</formula>
    </cfRule>
    <cfRule type="cellIs" dxfId="337" priority="24" stopIfTrue="1" operator="between">
      <formula>B220</formula>
      <formula>C220</formula>
    </cfRule>
    <cfRule type="cellIs" dxfId="336" priority="23" stopIfTrue="1" operator="notBetween">
      <formula>B220</formula>
      <formula>C220</formula>
    </cfRule>
    <cfRule type="cellIs" dxfId="335" priority="22" stopIfTrue="1" operator="equal">
      <formula>0</formula>
    </cfRule>
    <cfRule type="cellIs" dxfId="334" priority="21" stopIfTrue="1" operator="between">
      <formula>B220</formula>
      <formula>C220</formula>
    </cfRule>
    <cfRule type="cellIs" dxfId="333" priority="20" stopIfTrue="1" operator="notBetween">
      <formula>B220</formula>
      <formula>C220</formula>
    </cfRule>
    <cfRule type="cellIs" dxfId="332" priority="19" stopIfTrue="1" operator="between">
      <formula>B220</formula>
      <formula>C220</formula>
    </cfRule>
    <cfRule type="cellIs" dxfId="331" priority="43" stopIfTrue="1" operator="notBetween">
      <formula>B220</formula>
      <formula>C220</formula>
    </cfRule>
  </conditionalFormatting>
  <conditionalFormatting sqref="D51:E60 D62:E70 D99:E99 D101:E104">
    <cfRule type="cellIs" dxfId="330" priority="1295" stopIfTrue="1" operator="between">
      <formula>B51</formula>
      <formula>C51</formula>
    </cfRule>
  </conditionalFormatting>
  <conditionalFormatting sqref="D61:E61">
    <cfRule type="cellIs" dxfId="329" priority="983" stopIfTrue="1" operator="notBetween">
      <formula>B61</formula>
      <formula>C61</formula>
    </cfRule>
    <cfRule type="cellIs" dxfId="328" priority="984" stopIfTrue="1" operator="between">
      <formula>B61</formula>
      <formula>C61</formula>
    </cfRule>
  </conditionalFormatting>
  <conditionalFormatting sqref="D71:E73">
    <cfRule type="cellIs" dxfId="327" priority="976" stopIfTrue="1" operator="between">
      <formula>B71</formula>
      <formula>C71</formula>
    </cfRule>
    <cfRule type="cellIs" dxfId="326" priority="975" stopIfTrue="1" operator="notBetween">
      <formula>B71</formula>
      <formula>C71</formula>
    </cfRule>
  </conditionalFormatting>
  <conditionalFormatting sqref="D78:E78">
    <cfRule type="cellIs" dxfId="325" priority="869" stopIfTrue="1" operator="between">
      <formula>A78</formula>
      <formula>B78</formula>
    </cfRule>
    <cfRule type="cellIs" dxfId="324" priority="868" stopIfTrue="1" operator="notBetween">
      <formula>A78</formula>
      <formula>B78</formula>
    </cfRule>
  </conditionalFormatting>
  <conditionalFormatting sqref="D80:E80">
    <cfRule type="cellIs" dxfId="323" priority="756" stopIfTrue="1" operator="notBetween">
      <formula>A80</formula>
      <formula>B80</formula>
    </cfRule>
    <cfRule type="cellIs" dxfId="322" priority="757" stopIfTrue="1" operator="between">
      <formula>A80</formula>
      <formula>B80</formula>
    </cfRule>
  </conditionalFormatting>
  <conditionalFormatting sqref="D99:E99 D101:E104 D62:E70 D51:E60">
    <cfRule type="cellIs" dxfId="321" priority="1294" stopIfTrue="1" operator="notBetween">
      <formula>B51</formula>
      <formula>C51</formula>
    </cfRule>
  </conditionalFormatting>
  <conditionalFormatting sqref="D108:E109">
    <cfRule type="cellIs" dxfId="320" priority="1283" stopIfTrue="1" operator="between">
      <formula>B108</formula>
      <formula>C108</formula>
    </cfRule>
    <cfRule type="cellIs" dxfId="319" priority="1282" stopIfTrue="1" operator="notBetween">
      <formula>B108</formula>
      <formula>C108</formula>
    </cfRule>
  </conditionalFormatting>
  <conditionalFormatting sqref="D109:E133">
    <cfRule type="cellIs" dxfId="318" priority="168" stopIfTrue="1" operator="between">
      <formula>B109</formula>
      <formula>C109</formula>
    </cfRule>
    <cfRule type="cellIs" dxfId="317" priority="167" stopIfTrue="1" operator="notBetween">
      <formula>B109</formula>
      <formula>C109</formula>
    </cfRule>
  </conditionalFormatting>
  <conditionalFormatting sqref="D111:E111">
    <cfRule type="cellIs" dxfId="316" priority="854" stopIfTrue="1" operator="notBetween">
      <formula>B111</formula>
      <formula>C111</formula>
    </cfRule>
    <cfRule type="cellIs" dxfId="315" priority="855" stopIfTrue="1" operator="between">
      <formula>B111</formula>
      <formula>C111</formula>
    </cfRule>
  </conditionalFormatting>
  <conditionalFormatting sqref="D113:E115 D118:E118">
    <cfRule type="cellIs" dxfId="314" priority="1281" stopIfTrue="1" operator="between">
      <formula>B113</formula>
      <formula>C113</formula>
    </cfRule>
    <cfRule type="cellIs" dxfId="313" priority="1280" stopIfTrue="1" operator="notBetween">
      <formula>B113</formula>
      <formula>C113</formula>
    </cfRule>
  </conditionalFormatting>
  <conditionalFormatting sqref="D136:E136">
    <cfRule type="cellIs" dxfId="312" priority="5" stopIfTrue="1" operator="notBetween">
      <formula>$B$136</formula>
      <formula>$C$136</formula>
    </cfRule>
    <cfRule type="cellIs" dxfId="311" priority="2" stopIfTrue="1" operator="equal">
      <formula>0</formula>
    </cfRule>
    <cfRule type="cellIs" dxfId="310" priority="6" stopIfTrue="1" operator="between">
      <formula>$B$136</formula>
      <formula>$C$136</formula>
    </cfRule>
  </conditionalFormatting>
  <conditionalFormatting sqref="D152:E163">
    <cfRule type="cellIs" dxfId="309" priority="171" stopIfTrue="1" operator="equal">
      <formula>0</formula>
    </cfRule>
  </conditionalFormatting>
  <conditionalFormatting sqref="D165:E180">
    <cfRule type="cellIs" dxfId="308" priority="147" stopIfTrue="1" operator="equal">
      <formula>0</formula>
    </cfRule>
  </conditionalFormatting>
  <conditionalFormatting sqref="D182:E186">
    <cfRule type="cellIs" dxfId="307" priority="608" stopIfTrue="1" operator="equal">
      <formula>0</formula>
    </cfRule>
  </conditionalFormatting>
  <conditionalFormatting sqref="D188:E195">
    <cfRule type="cellIs" dxfId="306" priority="496" stopIfTrue="1" operator="equal">
      <formula>0</formula>
    </cfRule>
  </conditionalFormatting>
  <conditionalFormatting sqref="D197:E202">
    <cfRule type="cellIs" dxfId="305" priority="138" stopIfTrue="1" operator="equal">
      <formula>0</formula>
    </cfRule>
  </conditionalFormatting>
  <conditionalFormatting sqref="D204:E212">
    <cfRule type="cellIs" dxfId="304" priority="198" stopIfTrue="1" operator="equal">
      <formula>0</formula>
    </cfRule>
  </conditionalFormatting>
  <conditionalFormatting sqref="D214:E220">
    <cfRule type="cellIs" dxfId="303" priority="14" stopIfTrue="1" operator="equal">
      <formula>0</formula>
    </cfRule>
  </conditionalFormatting>
  <conditionalFormatting sqref="E4:E16">
    <cfRule type="cellIs" dxfId="302" priority="770" stopIfTrue="1" operator="notBetween">
      <formula>B4</formula>
      <formula>C4</formula>
    </cfRule>
    <cfRule type="cellIs" dxfId="301" priority="771" stopIfTrue="1" operator="between">
      <formula>B4</formula>
      <formula>C4</formula>
    </cfRule>
  </conditionalFormatting>
  <conditionalFormatting sqref="E6 E99:E104">
    <cfRule type="cellIs" dxfId="300" priority="1187" stopIfTrue="1" operator="between">
      <formula>B6</formula>
      <formula>C6</formula>
    </cfRule>
  </conditionalFormatting>
  <conditionalFormatting sqref="E15:E16">
    <cfRule type="cellIs" dxfId="299" priority="777" stopIfTrue="1" operator="between">
      <formula>B15</formula>
      <formula>C15</formula>
    </cfRule>
    <cfRule type="cellIs" dxfId="298" priority="776" stopIfTrue="1" operator="notBetween">
      <formula>B15</formula>
      <formula>B15</formula>
    </cfRule>
  </conditionalFormatting>
  <conditionalFormatting sqref="E18">
    <cfRule type="cellIs" dxfId="297" priority="880" stopIfTrue="1" operator="between">
      <formula>B18</formula>
      <formula>C18</formula>
    </cfRule>
    <cfRule type="cellIs" dxfId="296" priority="879" stopIfTrue="1" operator="notBetween">
      <formula>B18</formula>
      <formula>C18</formula>
    </cfRule>
  </conditionalFormatting>
  <conditionalFormatting sqref="E19:E25">
    <cfRule type="cellIs" dxfId="295" priority="1033" stopIfTrue="1" operator="notBetween">
      <formula>B19</formula>
      <formula>C19</formula>
    </cfRule>
    <cfRule type="cellIs" dxfId="294" priority="1034" stopIfTrue="1" operator="between">
      <formula>B19</formula>
      <formula>C19</formula>
    </cfRule>
  </conditionalFormatting>
  <conditionalFormatting sqref="E25">
    <cfRule type="cellIs" dxfId="293" priority="953" stopIfTrue="1" operator="notBetween">
      <formula>C25</formula>
      <formula>D25</formula>
    </cfRule>
    <cfRule type="cellIs" dxfId="292" priority="951" stopIfTrue="1" operator="notBetween">
      <formula>B25</formula>
      <formula>C25</formula>
    </cfRule>
    <cfRule type="cellIs" dxfId="291" priority="954" stopIfTrue="1" operator="between">
      <formula>C25</formula>
      <formula>D25</formula>
    </cfRule>
    <cfRule type="cellIs" dxfId="290" priority="952" stopIfTrue="1" operator="between">
      <formula>B25</formula>
      <formula>C25</formula>
    </cfRule>
  </conditionalFormatting>
  <conditionalFormatting sqref="E27:E29">
    <cfRule type="cellIs" dxfId="289" priority="1015" stopIfTrue="1" operator="notBetween">
      <formula>B27</formula>
      <formula>C27</formula>
    </cfRule>
    <cfRule type="cellIs" dxfId="288" priority="1016" stopIfTrue="1" operator="between">
      <formula>B27</formula>
      <formula>C27</formula>
    </cfRule>
  </conditionalFormatting>
  <conditionalFormatting sqref="E31:E38">
    <cfRule type="cellIs" dxfId="287" priority="1009" stopIfTrue="1" operator="notBetween">
      <formula>B31</formula>
      <formula>C31</formula>
    </cfRule>
    <cfRule type="cellIs" dxfId="286" priority="1010" stopIfTrue="1" operator="between">
      <formula>B31</formula>
      <formula>C31</formula>
    </cfRule>
  </conditionalFormatting>
  <conditionalFormatting sqref="E40:E43">
    <cfRule type="cellIs" dxfId="285" priority="997" stopIfTrue="1" operator="notBetween">
      <formula>B40</formula>
      <formula>C40</formula>
    </cfRule>
    <cfRule type="cellIs" dxfId="284" priority="998" stopIfTrue="1" operator="between">
      <formula>B40</formula>
      <formula>C40</formula>
    </cfRule>
  </conditionalFormatting>
  <conditionalFormatting sqref="E45:E49">
    <cfRule type="cellIs" dxfId="283" priority="833" stopIfTrue="1" operator="between">
      <formula>B45</formula>
      <formula>C45</formula>
    </cfRule>
    <cfRule type="cellIs" dxfId="282" priority="832" stopIfTrue="1" operator="notBetween">
      <formula>B45</formula>
      <formula>C45</formula>
    </cfRule>
  </conditionalFormatting>
  <conditionalFormatting sqref="E46:E48 E62:E66">
    <cfRule type="cellIs" dxfId="281" priority="1179" stopIfTrue="1" operator="between">
      <formula>B46</formula>
      <formula>C46</formula>
    </cfRule>
    <cfRule type="cellIs" dxfId="280" priority="1178" stopIfTrue="1" operator="notBetween">
      <formula>B46</formula>
      <formula>C46</formula>
    </cfRule>
    <cfRule type="cellIs" dxfId="279" priority="1171" stopIfTrue="1" operator="between">
      <formula>B46</formula>
      <formula>C46</formula>
    </cfRule>
  </conditionalFormatting>
  <conditionalFormatting sqref="E51">
    <cfRule type="cellIs" dxfId="278" priority="1156" stopIfTrue="1" operator="notBetween">
      <formula>B51</formula>
      <formula>C51</formula>
    </cfRule>
    <cfRule type="cellIs" dxfId="277" priority="1162" stopIfTrue="1" operator="notBetween">
      <formula>C51</formula>
      <formula>D51</formula>
    </cfRule>
    <cfRule type="cellIs" dxfId="276" priority="1157" stopIfTrue="1" operator="between">
      <formula>B51</formula>
      <formula>C51</formula>
    </cfRule>
    <cfRule type="cellIs" dxfId="275" priority="1163" stopIfTrue="1" operator="between">
      <formula>C51</formula>
      <formula>D51</formula>
    </cfRule>
    <cfRule type="cellIs" dxfId="274" priority="1158" stopIfTrue="1" operator="notBetween">
      <formula>C51</formula>
      <formula>D51</formula>
    </cfRule>
    <cfRule type="cellIs" dxfId="273" priority="1159" stopIfTrue="1" operator="between">
      <formula>C51</formula>
      <formula>D51</formula>
    </cfRule>
    <cfRule type="cellIs" dxfId="272" priority="1160" stopIfTrue="1" operator="notBetween">
      <formula>B51</formula>
      <formula>C51</formula>
    </cfRule>
    <cfRule type="cellIs" dxfId="271" priority="1161" stopIfTrue="1" operator="between">
      <formula>B51</formula>
      <formula>C51</formula>
    </cfRule>
  </conditionalFormatting>
  <conditionalFormatting sqref="E51:E60 E62:E70">
    <cfRule type="cellIs" dxfId="270" priority="1150" stopIfTrue="1" operator="notBetween">
      <formula>B51</formula>
      <formula>C51</formula>
    </cfRule>
    <cfRule type="cellIs" dxfId="269" priority="1151" stopIfTrue="1" operator="between">
      <formula>B51</formula>
      <formula>C51</formula>
    </cfRule>
  </conditionalFormatting>
  <conditionalFormatting sqref="E52:E60 E62:E70">
    <cfRule type="cellIs" dxfId="268" priority="1146" stopIfTrue="1" operator="notBetween">
      <formula>B52</formula>
      <formula>C52</formula>
    </cfRule>
    <cfRule type="cellIs" dxfId="267" priority="1147" stopIfTrue="1" operator="between">
      <formula>B52</formula>
      <formula>C52</formula>
    </cfRule>
  </conditionalFormatting>
  <conditionalFormatting sqref="E52:E70">
    <cfRule type="cellIs" dxfId="266" priority="982" stopIfTrue="1" operator="between">
      <formula>B52</formula>
      <formula>C52</formula>
    </cfRule>
    <cfRule type="cellIs" dxfId="265" priority="981" stopIfTrue="1" operator="notBetween">
      <formula>B52</formula>
      <formula>C52</formula>
    </cfRule>
  </conditionalFormatting>
  <conditionalFormatting sqref="E61">
    <cfRule type="cellIs" dxfId="264" priority="977" stopIfTrue="1" operator="notBetween">
      <formula>B61</formula>
      <formula>C61</formula>
    </cfRule>
    <cfRule type="cellIs" dxfId="263" priority="978" stopIfTrue="1" operator="between">
      <formula>B61</formula>
      <formula>C61</formula>
    </cfRule>
    <cfRule type="cellIs" dxfId="262" priority="979" stopIfTrue="1" operator="notBetween">
      <formula>B61</formula>
      <formula>C61</formula>
    </cfRule>
    <cfRule type="cellIs" dxfId="261" priority="980" stopIfTrue="1" operator="between">
      <formula>B61</formula>
      <formula>C61</formula>
    </cfRule>
  </conditionalFormatting>
  <conditionalFormatting sqref="E62:E66 E46:E48">
    <cfRule type="cellIs" dxfId="260" priority="1170" stopIfTrue="1" operator="notBetween">
      <formula>B46</formula>
      <formula>C46</formula>
    </cfRule>
  </conditionalFormatting>
  <conditionalFormatting sqref="E71:E73">
    <cfRule type="cellIs" dxfId="259" priority="974" stopIfTrue="1" operator="between">
      <formula>B71</formula>
      <formula>C71</formula>
    </cfRule>
    <cfRule type="cellIs" dxfId="258" priority="973" stopIfTrue="1" operator="notBetween">
      <formula>B71</formula>
      <formula>C71</formula>
    </cfRule>
    <cfRule type="cellIs" dxfId="257" priority="972" stopIfTrue="1" operator="between">
      <formula>B71</formula>
      <formula>C71</formula>
    </cfRule>
    <cfRule type="cellIs" dxfId="256" priority="971" stopIfTrue="1" operator="notBetween">
      <formula>B71</formula>
      <formula>C71</formula>
    </cfRule>
    <cfRule type="cellIs" dxfId="255" priority="970" stopIfTrue="1" operator="between">
      <formula>B71</formula>
      <formula>C71</formula>
    </cfRule>
    <cfRule type="cellIs" dxfId="254" priority="969" stopIfTrue="1" operator="notBetween">
      <formula>B71</formula>
      <formula>C71</formula>
    </cfRule>
    <cfRule type="cellIs" dxfId="253" priority="968" stopIfTrue="1" operator="between">
      <formula>B71</formula>
      <formula>C71</formula>
    </cfRule>
    <cfRule type="cellIs" dxfId="252" priority="967" stopIfTrue="1" operator="notBetween">
      <formula>B71</formula>
      <formula>C71</formula>
    </cfRule>
    <cfRule type="cellIs" dxfId="251" priority="966" stopIfTrue="1" operator="between">
      <formula>B71</formula>
      <formula>C71</formula>
    </cfRule>
    <cfRule type="cellIs" dxfId="250" priority="965" stopIfTrue="1" operator="notBetween">
      <formula>B71</formula>
      <formula>C71</formula>
    </cfRule>
  </conditionalFormatting>
  <conditionalFormatting sqref="E75:E77">
    <cfRule type="cellIs" dxfId="249" priority="828" stopIfTrue="1" operator="notBetween">
      <formula>B75</formula>
      <formula>C75</formula>
    </cfRule>
    <cfRule type="cellIs" dxfId="248" priority="829" stopIfTrue="1" operator="between">
      <formula>B75</formula>
      <formula>C75</formula>
    </cfRule>
  </conditionalFormatting>
  <conditionalFormatting sqref="E79:E85">
    <cfRule type="cellIs" dxfId="247" priority="830" stopIfTrue="1" operator="notBetween">
      <formula>B79</formula>
      <formula>C79</formula>
    </cfRule>
    <cfRule type="cellIs" dxfId="246" priority="831" stopIfTrue="1" operator="between">
      <formula>B79</formula>
      <formula>C79</formula>
    </cfRule>
  </conditionalFormatting>
  <conditionalFormatting sqref="E87">
    <cfRule type="cellIs" dxfId="245" priority="145" stopIfTrue="1" operator="notBetween">
      <formula>B87</formula>
      <formula>C87</formula>
    </cfRule>
    <cfRule type="cellIs" dxfId="244" priority="146" stopIfTrue="1" operator="between">
      <formula>B87</formula>
      <formula>C87</formula>
    </cfRule>
  </conditionalFormatting>
  <conditionalFormatting sqref="E88:E97">
    <cfRule type="cellIs" dxfId="243" priority="1105" stopIfTrue="1" operator="between">
      <formula>B88</formula>
      <formula>C88</formula>
    </cfRule>
    <cfRule type="cellIs" dxfId="242" priority="1104" stopIfTrue="1" operator="notBetween">
      <formula>B88</formula>
      <formula>C88</formula>
    </cfRule>
  </conditionalFormatting>
  <conditionalFormatting sqref="E89:E97">
    <cfRule type="cellIs" dxfId="241" priority="1109" stopIfTrue="1" operator="between">
      <formula>C89</formula>
      <formula>D89</formula>
    </cfRule>
    <cfRule type="cellIs" dxfId="240" priority="1102" stopIfTrue="1" operator="notBetween">
      <formula>B89</formula>
      <formula>C89</formula>
    </cfRule>
    <cfRule type="cellIs" dxfId="239" priority="1103" stopIfTrue="1" operator="between">
      <formula>B89</formula>
      <formula>C89</formula>
    </cfRule>
    <cfRule type="cellIs" dxfId="238" priority="1101" stopIfTrue="1" operator="between">
      <formula>B89</formula>
      <formula>C89</formula>
    </cfRule>
    <cfRule type="cellIs" dxfId="237" priority="1108" stopIfTrue="1" operator="notBetween">
      <formula>C89</formula>
      <formula>D89</formula>
    </cfRule>
    <cfRule type="cellIs" dxfId="236" priority="1107" stopIfTrue="1" operator="between">
      <formula>C89</formula>
      <formula>D89</formula>
    </cfRule>
    <cfRule type="cellIs" dxfId="235" priority="1110" stopIfTrue="1" operator="notBetween">
      <formula>C89</formula>
      <formula>D89</formula>
    </cfRule>
    <cfRule type="cellIs" dxfId="234" priority="1112" stopIfTrue="1" operator="notBetween">
      <formula>C89</formula>
      <formula>D89</formula>
    </cfRule>
    <cfRule type="cellIs" dxfId="233" priority="1113" stopIfTrue="1" operator="between">
      <formula>C89</formula>
      <formula>D89</formula>
    </cfRule>
    <cfRule type="cellIs" dxfId="232" priority="1100" stopIfTrue="1" operator="notBetween">
      <formula>B89</formula>
      <formula>C89</formula>
    </cfRule>
    <cfRule type="cellIs" dxfId="231" priority="1111" stopIfTrue="1" operator="between">
      <formula>C89</formula>
      <formula>D89</formula>
    </cfRule>
    <cfRule type="cellIs" dxfId="230" priority="1106" stopIfTrue="1" operator="notBetween">
      <formula>C89</formula>
      <formula>D89</formula>
    </cfRule>
  </conditionalFormatting>
  <conditionalFormatting sqref="E99:E104 E6">
    <cfRule type="cellIs" dxfId="229" priority="1186" stopIfTrue="1" operator="notBetween">
      <formula>B6</formula>
      <formula>C6</formula>
    </cfRule>
  </conditionalFormatting>
  <conditionalFormatting sqref="E102:E106">
    <cfRule type="cellIs" dxfId="228" priority="1087" stopIfTrue="1" operator="between">
      <formula>B102</formula>
      <formula>C102</formula>
    </cfRule>
    <cfRule type="cellIs" dxfId="227" priority="1086" stopIfTrue="1" operator="notBetween">
      <formula>B102</formula>
      <formula>C102</formula>
    </cfRule>
  </conditionalFormatting>
  <conditionalFormatting sqref="E103">
    <cfRule type="cellIs" dxfId="226" priority="12" stopIfTrue="1" operator="notBetween">
      <formula>B103</formula>
      <formula>C103</formula>
    </cfRule>
    <cfRule type="cellIs" dxfId="225" priority="13" stopIfTrue="1" operator="between">
      <formula>B103</formula>
      <formula>C103</formula>
    </cfRule>
  </conditionalFormatting>
  <conditionalFormatting sqref="E108">
    <cfRule type="cellIs" dxfId="224" priority="1077" stopIfTrue="1" operator="between">
      <formula>B108</formula>
      <formula>C108</formula>
    </cfRule>
    <cfRule type="cellIs" dxfId="223" priority="1074" stopIfTrue="1" operator="notBetween">
      <formula>B108</formula>
      <formula>C108</formula>
    </cfRule>
    <cfRule type="cellIs" dxfId="222" priority="1082" stopIfTrue="1" operator="notBetween">
      <formula>C108</formula>
      <formula>D108</formula>
    </cfRule>
    <cfRule type="cellIs" dxfId="221" priority="1081" stopIfTrue="1" operator="between">
      <formula>C108</formula>
      <formula>D108</formula>
    </cfRule>
    <cfRule type="cellIs" dxfId="220" priority="1080" stopIfTrue="1" operator="notBetween">
      <formula>C108</formula>
      <formula>D108</formula>
    </cfRule>
    <cfRule type="cellIs" dxfId="219" priority="1079" stopIfTrue="1" operator="between">
      <formula>C108</formula>
      <formula>D108</formula>
    </cfRule>
    <cfRule type="cellIs" dxfId="218" priority="1078" stopIfTrue="1" operator="notBetween">
      <formula>C108</formula>
      <formula>D108</formula>
    </cfRule>
    <cfRule type="cellIs" dxfId="217" priority="1084" stopIfTrue="1" operator="notBetween">
      <formula>C108</formula>
      <formula>D108</formula>
    </cfRule>
    <cfRule type="cellIs" dxfId="216" priority="1076" stopIfTrue="1" operator="notBetween">
      <formula>B108</formula>
      <formula>C108</formula>
    </cfRule>
    <cfRule type="cellIs" dxfId="215" priority="1075" stopIfTrue="1" operator="between">
      <formula>B108</formula>
      <formula>C108</formula>
    </cfRule>
    <cfRule type="cellIs" dxfId="214" priority="1085" stopIfTrue="1" operator="between">
      <formula>C108</formula>
      <formula>D108</formula>
    </cfRule>
    <cfRule type="cellIs" dxfId="213" priority="1083" stopIfTrue="1" operator="between">
      <formula>C108</formula>
      <formula>D108</formula>
    </cfRule>
  </conditionalFormatting>
  <conditionalFormatting sqref="E108:E133">
    <cfRule type="cellIs" dxfId="212" priority="158" stopIfTrue="1" operator="between">
      <formula>B108</formula>
      <formula>C108</formula>
    </cfRule>
    <cfRule type="cellIs" dxfId="211" priority="157" stopIfTrue="1" operator="notBetween">
      <formula>B108</formula>
      <formula>C108</formula>
    </cfRule>
  </conditionalFormatting>
  <conditionalFormatting sqref="E109:E133">
    <cfRule type="cellIs" dxfId="210" priority="161" stopIfTrue="1" operator="notBetween">
      <formula>C109</formula>
      <formula>D109</formula>
    </cfRule>
    <cfRule type="cellIs" dxfId="209" priority="162" stopIfTrue="1" operator="between">
      <formula>C109</formula>
      <formula>D109</formula>
    </cfRule>
    <cfRule type="cellIs" dxfId="208" priority="163" stopIfTrue="1" operator="notBetween">
      <formula>C109</formula>
      <formula>D109</formula>
    </cfRule>
    <cfRule type="cellIs" dxfId="207" priority="164" stopIfTrue="1" operator="between">
      <formula>C109</formula>
      <formula>D109</formula>
    </cfRule>
    <cfRule type="cellIs" dxfId="206" priority="160" stopIfTrue="1" operator="between">
      <formula>C109</formula>
      <formula>D109</formula>
    </cfRule>
    <cfRule type="cellIs" dxfId="205" priority="165" stopIfTrue="1" operator="notBetween">
      <formula>C109</formula>
      <formula>D109</formula>
    </cfRule>
    <cfRule type="cellIs" dxfId="204" priority="166" stopIfTrue="1" operator="between">
      <formula>C109</formula>
      <formula>D109</formula>
    </cfRule>
    <cfRule type="cellIs" dxfId="203" priority="159" stopIfTrue="1" operator="notBetween">
      <formula>C109</formula>
      <formula>D109</formula>
    </cfRule>
    <cfRule type="cellIs" dxfId="202" priority="153" stopIfTrue="1" operator="notBetween">
      <formula>B109</formula>
      <formula>C109</formula>
    </cfRule>
    <cfRule type="cellIs" dxfId="201" priority="154" stopIfTrue="1" operator="between">
      <formula>B109</formula>
      <formula>C109</formula>
    </cfRule>
    <cfRule type="cellIs" dxfId="200" priority="155" stopIfTrue="1" operator="notBetween">
      <formula>B109</formula>
      <formula>C109</formula>
    </cfRule>
    <cfRule type="cellIs" dxfId="199" priority="156" stopIfTrue="1" operator="between">
      <formula>B109</formula>
      <formula>C109</formula>
    </cfRule>
  </conditionalFormatting>
  <conditionalFormatting sqref="E116:E117">
    <cfRule type="cellIs" dxfId="198" priority="189" stopIfTrue="1" operator="between">
      <formula>B123</formula>
      <formula>C123</formula>
    </cfRule>
    <cfRule type="cellIs" dxfId="197" priority="188" stopIfTrue="1" operator="notBetween">
      <formula>B116</formula>
      <formula>C116</formula>
    </cfRule>
  </conditionalFormatting>
  <conditionalFormatting sqref="E137">
    <cfRule type="cellIs" dxfId="196" priority="744" stopIfTrue="1" operator="between">
      <formula>B137</formula>
      <formula>C137</formula>
    </cfRule>
    <cfRule type="cellIs" dxfId="195" priority="743" stopIfTrue="1" operator="notBetween">
      <formula>B137</formula>
      <formula>C137</formula>
    </cfRule>
    <cfRule type="cellIs" dxfId="194" priority="742" stopIfTrue="1" operator="equal">
      <formula>0</formula>
    </cfRule>
  </conditionalFormatting>
  <conditionalFormatting sqref="E138">
    <cfRule type="cellIs" dxfId="193" priority="1" stopIfTrue="1" operator="equal">
      <formula>0</formula>
    </cfRule>
    <cfRule type="cellIs" dxfId="192" priority="3" stopIfTrue="1" operator="notBetween">
      <formula>$B$138</formula>
      <formula>$C$138</formula>
    </cfRule>
    <cfRule type="cellIs" dxfId="191" priority="4" stopIfTrue="1" operator="between">
      <formula>$B$138</formula>
      <formula>$C$138</formula>
    </cfRule>
  </conditionalFormatting>
  <conditionalFormatting sqref="E139:E150">
    <cfRule type="cellIs" dxfId="190" priority="708" stopIfTrue="1" operator="between">
      <formula>B139</formula>
      <formula>C139</formula>
    </cfRule>
    <cfRule type="cellIs" dxfId="189" priority="706" stopIfTrue="1" operator="equal">
      <formula>0</formula>
    </cfRule>
    <cfRule type="cellIs" dxfId="188" priority="707" stopIfTrue="1" operator="notBetween">
      <formula>B139</formula>
      <formula>C139</formula>
    </cfRule>
  </conditionalFormatting>
  <conditionalFormatting sqref="E152:E163">
    <cfRule type="cellIs" dxfId="187" priority="172" stopIfTrue="1" operator="notBetween">
      <formula>B152</formula>
      <formula>C152</formula>
    </cfRule>
    <cfRule type="cellIs" dxfId="186" priority="173" stopIfTrue="1" operator="between">
      <formula>B152</formula>
      <formula>C152</formula>
    </cfRule>
  </conditionalFormatting>
  <conditionalFormatting sqref="E165:E180">
    <cfRule type="cellIs" dxfId="185" priority="148" stopIfTrue="1" operator="notBetween">
      <formula>B165</formula>
      <formula>C165</formula>
    </cfRule>
    <cfRule type="cellIs" dxfId="184" priority="149" stopIfTrue="1" operator="between">
      <formula>B165</formula>
      <formula>C165</formula>
    </cfRule>
  </conditionalFormatting>
  <conditionalFormatting sqref="E182:E186">
    <cfRule type="cellIs" dxfId="183" priority="609" stopIfTrue="1" operator="notBetween">
      <formula>B182</formula>
      <formula>C182</formula>
    </cfRule>
    <cfRule type="cellIs" dxfId="182" priority="610" stopIfTrue="1" operator="between">
      <formula>B182</formula>
      <formula>C182</formula>
    </cfRule>
  </conditionalFormatting>
  <conditionalFormatting sqref="E188:E195">
    <cfRule type="cellIs" dxfId="181" priority="497" stopIfTrue="1" operator="notBetween">
      <formula>B188</formula>
      <formula>C188</formula>
    </cfRule>
    <cfRule type="cellIs" dxfId="180" priority="498" stopIfTrue="1" operator="between">
      <formula>B188</formula>
      <formula>C188</formula>
    </cfRule>
  </conditionalFormatting>
  <conditionalFormatting sqref="E197:E202">
    <cfRule type="cellIs" dxfId="179" priority="139" stopIfTrue="1" operator="notBetween">
      <formula>B197</formula>
      <formula>C197</formula>
    </cfRule>
    <cfRule type="cellIs" dxfId="178" priority="140" stopIfTrue="1" operator="between">
      <formula>B197</formula>
      <formula>C197</formula>
    </cfRule>
  </conditionalFormatting>
  <conditionalFormatting sqref="E204:E212">
    <cfRule type="cellIs" dxfId="177" priority="199" stopIfTrue="1" operator="notBetween">
      <formula>B204</formula>
      <formula>C204</formula>
    </cfRule>
    <cfRule type="cellIs" dxfId="176" priority="200" stopIfTrue="1" operator="between">
      <formula>B204</formula>
      <formula>C204</formula>
    </cfRule>
  </conditionalFormatting>
  <conditionalFormatting sqref="E214:E220">
    <cfRule type="cellIs" dxfId="175" priority="15" stopIfTrue="1" operator="notBetween">
      <formula>B214</formula>
      <formula>C214</formula>
    </cfRule>
    <cfRule type="cellIs" dxfId="174" priority="16" stopIfTrue="1" operator="between">
      <formula>B214</formula>
      <formula>C214</formula>
    </cfRule>
  </conditionalFormatting>
  <pageMargins left="0.25" right="0.25" top="0.54166666666666663" bottom="0.39" header="0.3" footer="0.3"/>
  <pageSetup paperSize="9" orientation="landscape" verticalDpi="300" r:id="rId1"/>
  <headerFooter>
    <oddHeader>&amp;CPractitioner:  Briony Tarling Herbal Medicine</oddHeader>
  </headerFooter>
  <ignoredErrors>
    <ignoredError sqref="F113:F115 F13" twoDigitTextYear="1"/>
    <ignoredError sqref="D49:E49 E15:E16 D103:E10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500" r:id="rId4" name="Button 380">
              <controlPr defaultSize="0" print="0" autoFill="0" autoPict="0" macro="[0]!PrintFullButton_Click">
                <anchor moveWithCells="1" sizeWithCells="1">
                  <from>
                    <xdr:col>3</xdr:col>
                    <xdr:colOff>381000</xdr:colOff>
                    <xdr:row>243</xdr:row>
                    <xdr:rowOff>177800</xdr:rowOff>
                  </from>
                  <to>
                    <xdr:col>7</xdr:col>
                    <xdr:colOff>38100</xdr:colOff>
                    <xdr:row>247</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FDD03-3455-4425-A41B-86E61F434BEC}">
  <sheetPr codeName="Sheet4"/>
  <dimension ref="A1:H14"/>
  <sheetViews>
    <sheetView zoomScale="130" zoomScaleNormal="130" workbookViewId="0">
      <selection activeCell="B7" sqref="B7"/>
    </sheetView>
  </sheetViews>
  <sheetFormatPr baseColWidth="10" defaultColWidth="8.83203125" defaultRowHeight="15" x14ac:dyDescent="0.2"/>
  <cols>
    <col min="1" max="1" width="15.5" customWidth="1"/>
    <col min="2" max="2" width="14.6640625" customWidth="1"/>
    <col min="3" max="3" width="18" customWidth="1"/>
  </cols>
  <sheetData>
    <row r="1" spans="1:8" ht="19" x14ac:dyDescent="0.25">
      <c r="A1" s="89" t="s">
        <v>430</v>
      </c>
      <c r="B1" s="88"/>
      <c r="C1" s="88"/>
      <c r="D1" s="88"/>
      <c r="E1" s="90" t="s">
        <v>431</v>
      </c>
      <c r="F1" s="88"/>
      <c r="G1" s="88"/>
      <c r="H1" s="88"/>
    </row>
    <row r="2" spans="1:8" ht="17" x14ac:dyDescent="0.2">
      <c r="A2" s="90" t="s">
        <v>432</v>
      </c>
      <c r="B2" s="153">
        <v>7</v>
      </c>
      <c r="C2" s="90" t="s">
        <v>433</v>
      </c>
      <c r="D2" s="88"/>
      <c r="E2" s="154" t="s">
        <v>434</v>
      </c>
      <c r="F2" s="88"/>
      <c r="G2" s="88"/>
      <c r="H2" s="88"/>
    </row>
    <row r="3" spans="1:8" x14ac:dyDescent="0.2">
      <c r="A3" s="88" t="s">
        <v>435</v>
      </c>
      <c r="B3" s="153">
        <v>4.3</v>
      </c>
      <c r="C3" s="92">
        <f>(B3/$B$2)</f>
        <v>0.61428571428571421</v>
      </c>
      <c r="D3" s="88"/>
      <c r="E3" s="155" t="s">
        <v>436</v>
      </c>
      <c r="F3" s="88"/>
      <c r="G3" s="88"/>
      <c r="H3" s="88"/>
    </row>
    <row r="4" spans="1:8" x14ac:dyDescent="0.2">
      <c r="A4" s="88" t="s">
        <v>437</v>
      </c>
      <c r="B4" s="153">
        <v>2.1</v>
      </c>
      <c r="C4" s="92">
        <f>(B4/$B$2)</f>
        <v>0.3</v>
      </c>
      <c r="D4" s="88"/>
      <c r="E4" s="155" t="s">
        <v>438</v>
      </c>
      <c r="F4" s="88"/>
      <c r="G4" s="88"/>
      <c r="H4" s="88"/>
    </row>
    <row r="5" spans="1:8" x14ac:dyDescent="0.2">
      <c r="A5" s="88" t="s">
        <v>439</v>
      </c>
      <c r="B5" s="153">
        <v>0.6</v>
      </c>
      <c r="C5" s="92">
        <f>(B5/$B$2)</f>
        <v>8.5714285714285715E-2</v>
      </c>
      <c r="D5" s="88"/>
      <c r="E5" s="155" t="s">
        <v>440</v>
      </c>
      <c r="F5" s="88"/>
      <c r="G5" s="88"/>
      <c r="H5" s="88"/>
    </row>
    <row r="6" spans="1:8" x14ac:dyDescent="0.2">
      <c r="A6" s="88" t="s">
        <v>441</v>
      </c>
      <c r="B6" s="153">
        <v>7.0000000000000007E-2</v>
      </c>
      <c r="C6" s="92">
        <f>(B6/$B$2)</f>
        <v>0.01</v>
      </c>
      <c r="D6" s="88"/>
      <c r="E6" s="155" t="s">
        <v>442</v>
      </c>
      <c r="F6" s="88"/>
      <c r="G6" s="88"/>
      <c r="H6" s="88"/>
    </row>
    <row r="7" spans="1:8" x14ac:dyDescent="0.2">
      <c r="A7" s="88" t="s">
        <v>443</v>
      </c>
      <c r="B7" s="153">
        <v>0</v>
      </c>
      <c r="C7" s="92">
        <f>(B7/$B$2)</f>
        <v>0</v>
      </c>
      <c r="D7" s="88"/>
      <c r="E7" s="155" t="s">
        <v>444</v>
      </c>
      <c r="F7" s="88"/>
      <c r="G7" s="88"/>
      <c r="H7" s="88"/>
    </row>
    <row r="8" spans="1:8" x14ac:dyDescent="0.2">
      <c r="A8" s="93" t="s">
        <v>445</v>
      </c>
      <c r="B8" s="90">
        <f>SUM(B3:B7)</f>
        <v>7.07</v>
      </c>
      <c r="C8" s="92">
        <f>SUM(C3:C7)</f>
        <v>1.0099999999999998</v>
      </c>
      <c r="D8" s="88"/>
      <c r="E8" s="88"/>
      <c r="F8" s="88"/>
      <c r="G8" s="88"/>
      <c r="H8" s="88"/>
    </row>
    <row r="9" spans="1:8" x14ac:dyDescent="0.2">
      <c r="A9" s="88"/>
      <c r="B9" s="88"/>
      <c r="C9" s="88"/>
      <c r="D9" s="88"/>
      <c r="E9" s="88"/>
      <c r="F9" s="88"/>
      <c r="G9" s="88"/>
      <c r="H9" s="88"/>
    </row>
    <row r="10" spans="1:8" x14ac:dyDescent="0.2">
      <c r="A10" s="88"/>
      <c r="B10" s="88"/>
      <c r="C10" s="88"/>
      <c r="D10" s="88"/>
      <c r="E10" s="88"/>
      <c r="F10" s="88"/>
      <c r="G10" s="88"/>
      <c r="H10" s="88"/>
    </row>
    <row r="11" spans="1:8" x14ac:dyDescent="0.2">
      <c r="A11" s="88" t="s">
        <v>446</v>
      </c>
      <c r="B11" s="88"/>
      <c r="C11" s="88"/>
      <c r="D11" s="88"/>
      <c r="E11" s="88"/>
      <c r="F11" s="88"/>
      <c r="G11" s="88"/>
      <c r="H11" s="88"/>
    </row>
    <row r="12" spans="1:8" x14ac:dyDescent="0.2">
      <c r="A12" s="88" t="s">
        <v>447</v>
      </c>
      <c r="B12" s="88"/>
      <c r="C12" s="88"/>
      <c r="D12" s="88"/>
      <c r="E12" s="88"/>
      <c r="F12" s="88"/>
      <c r="G12" s="88"/>
      <c r="H12" s="88"/>
    </row>
    <row r="13" spans="1:8" x14ac:dyDescent="0.2">
      <c r="A13" s="88"/>
      <c r="B13" s="88"/>
      <c r="C13" s="88"/>
      <c r="D13" s="88"/>
      <c r="E13" s="88"/>
      <c r="F13" s="88"/>
      <c r="G13" s="88"/>
      <c r="H13" s="88"/>
    </row>
    <row r="14" spans="1:8" x14ac:dyDescent="0.2">
      <c r="A14" s="88"/>
      <c r="B14" s="88"/>
      <c r="C14" s="88"/>
      <c r="D14" s="88"/>
      <c r="E14" s="88"/>
      <c r="F14" s="88"/>
      <c r="G14" s="88"/>
      <c r="H14" s="88"/>
    </row>
  </sheetData>
  <sheetProtection password="A56B" sheet="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12ADA-AED0-4E23-94C1-C0A644D67BFE}">
  <sheetPr codeName="Sheet5"/>
  <dimension ref="A1:H14"/>
  <sheetViews>
    <sheetView zoomScale="120" zoomScaleNormal="120" workbookViewId="0">
      <selection activeCell="B3" sqref="B3"/>
    </sheetView>
  </sheetViews>
  <sheetFormatPr baseColWidth="10" defaultColWidth="8.83203125" defaultRowHeight="15" x14ac:dyDescent="0.2"/>
  <cols>
    <col min="1" max="1" width="34.5" customWidth="1"/>
    <col min="2" max="2" width="12.33203125" customWidth="1"/>
    <col min="4" max="4" width="13.6640625" bestFit="1" customWidth="1"/>
    <col min="7" max="7" width="14.33203125" customWidth="1"/>
  </cols>
  <sheetData>
    <row r="1" spans="1:8" ht="19" x14ac:dyDescent="0.25">
      <c r="A1" s="89" t="s">
        <v>448</v>
      </c>
      <c r="B1" s="88"/>
      <c r="C1" s="88"/>
      <c r="D1" s="88"/>
      <c r="E1" s="88"/>
      <c r="F1" s="88"/>
      <c r="G1" s="88"/>
      <c r="H1" s="88"/>
    </row>
    <row r="2" spans="1:8" x14ac:dyDescent="0.2">
      <c r="A2" s="90" t="s">
        <v>53</v>
      </c>
      <c r="B2" s="90" t="s">
        <v>449</v>
      </c>
      <c r="C2" s="90" t="s">
        <v>99</v>
      </c>
      <c r="D2" s="90" t="s">
        <v>450</v>
      </c>
      <c r="E2" s="88"/>
      <c r="F2" s="90" t="s">
        <v>451</v>
      </c>
      <c r="G2" s="88"/>
      <c r="H2" s="88"/>
    </row>
    <row r="3" spans="1:8" ht="16" x14ac:dyDescent="0.2">
      <c r="A3" s="88" t="s">
        <v>389</v>
      </c>
      <c r="B3" s="156">
        <v>11.9</v>
      </c>
      <c r="C3" s="94" t="s">
        <v>135</v>
      </c>
      <c r="D3" s="157" t="s">
        <v>452</v>
      </c>
      <c r="E3" s="88"/>
      <c r="F3" s="88" t="s">
        <v>389</v>
      </c>
      <c r="G3" s="158">
        <f>B3/0.153</f>
        <v>77.777777777777786</v>
      </c>
      <c r="H3" s="88" t="s">
        <v>453</v>
      </c>
    </row>
    <row r="4" spans="1:8" ht="16" x14ac:dyDescent="0.2">
      <c r="A4" s="88" t="s">
        <v>454</v>
      </c>
      <c r="B4" s="156">
        <v>30</v>
      </c>
      <c r="C4" s="94" t="s">
        <v>135</v>
      </c>
      <c r="D4" s="157" t="s">
        <v>452</v>
      </c>
      <c r="E4" s="88"/>
      <c r="F4" s="88" t="s">
        <v>454</v>
      </c>
      <c r="G4" s="158">
        <f>B4/0.157</f>
        <v>191.08280254777071</v>
      </c>
      <c r="H4" s="88" t="s">
        <v>453</v>
      </c>
    </row>
    <row r="5" spans="1:8" x14ac:dyDescent="0.2">
      <c r="A5" s="88" t="s">
        <v>350</v>
      </c>
      <c r="B5" s="156">
        <v>0.23</v>
      </c>
      <c r="C5" s="88" t="s">
        <v>69</v>
      </c>
      <c r="D5" s="88"/>
      <c r="E5" s="88"/>
      <c r="F5" s="88" t="s">
        <v>455</v>
      </c>
      <c r="G5" s="159">
        <f>B5 * 100000</f>
        <v>23000</v>
      </c>
      <c r="H5" s="88" t="s">
        <v>453</v>
      </c>
    </row>
    <row r="6" spans="1:8" x14ac:dyDescent="0.2">
      <c r="A6" s="88"/>
      <c r="B6" s="88"/>
      <c r="C6" s="88"/>
      <c r="D6" s="88"/>
      <c r="E6" s="88"/>
      <c r="F6" s="88"/>
      <c r="G6" s="88"/>
      <c r="H6" s="88"/>
    </row>
    <row r="7" spans="1:8" x14ac:dyDescent="0.2">
      <c r="A7" s="88"/>
      <c r="B7" s="88"/>
      <c r="C7" s="88"/>
      <c r="D7" s="88"/>
      <c r="E7" s="88"/>
      <c r="F7" s="88"/>
      <c r="G7" s="88"/>
      <c r="H7" s="88"/>
    </row>
    <row r="8" spans="1:8" x14ac:dyDescent="0.2">
      <c r="A8" s="90" t="s">
        <v>456</v>
      </c>
      <c r="B8" s="160">
        <f>B4/B3</f>
        <v>2.5210084033613445</v>
      </c>
      <c r="C8" s="116" t="s">
        <v>457</v>
      </c>
      <c r="D8" s="88"/>
      <c r="E8" s="88"/>
      <c r="F8" s="88"/>
      <c r="G8" s="88"/>
      <c r="H8" s="88"/>
    </row>
    <row r="9" spans="1:8" x14ac:dyDescent="0.2">
      <c r="A9" s="90" t="s">
        <v>458</v>
      </c>
      <c r="B9" s="161">
        <f>G5*0.003</f>
        <v>69</v>
      </c>
      <c r="C9" s="88" t="s">
        <v>89</v>
      </c>
      <c r="D9" s="88" t="s">
        <v>459</v>
      </c>
      <c r="E9" s="88"/>
      <c r="F9" s="88"/>
      <c r="G9" s="88"/>
      <c r="H9" s="88"/>
    </row>
    <row r="10" spans="1:8" x14ac:dyDescent="0.2">
      <c r="A10" s="90" t="s">
        <v>353</v>
      </c>
      <c r="B10" s="161">
        <f>G4-B9</f>
        <v>122.08280254777071</v>
      </c>
      <c r="C10" s="116" t="s">
        <v>460</v>
      </c>
      <c r="D10" s="91"/>
      <c r="E10" s="95"/>
      <c r="F10" s="88"/>
      <c r="G10" s="88"/>
      <c r="H10" s="88"/>
    </row>
    <row r="11" spans="1:8" x14ac:dyDescent="0.2">
      <c r="A11" s="90" t="s">
        <v>461</v>
      </c>
      <c r="B11" s="195">
        <f>B10/G4</f>
        <v>0.63890000000000002</v>
      </c>
      <c r="C11" s="116" t="s">
        <v>460</v>
      </c>
      <c r="D11" s="88" t="s">
        <v>462</v>
      </c>
      <c r="E11" s="88"/>
      <c r="F11" s="88"/>
      <c r="G11" s="88"/>
      <c r="H11" s="88"/>
    </row>
    <row r="12" spans="1:8" x14ac:dyDescent="0.2">
      <c r="A12" s="88"/>
      <c r="B12" s="88"/>
      <c r="C12" s="88"/>
      <c r="D12" s="88"/>
      <c r="E12" s="88"/>
      <c r="F12" s="88"/>
      <c r="G12" s="88"/>
      <c r="H12" s="88"/>
    </row>
    <row r="13" spans="1:8" x14ac:dyDescent="0.2">
      <c r="A13" s="88"/>
      <c r="B13" s="88"/>
      <c r="C13" s="88"/>
      <c r="D13" s="88"/>
      <c r="E13" s="88"/>
      <c r="F13" s="88"/>
      <c r="G13" s="88"/>
      <c r="H13" s="88"/>
    </row>
    <row r="14" spans="1:8" x14ac:dyDescent="0.2">
      <c r="A14" s="88"/>
      <c r="B14" s="88"/>
      <c r="C14" s="88"/>
      <c r="D14" s="88"/>
      <c r="E14" s="88"/>
      <c r="F14" s="88"/>
      <c r="G14" s="88"/>
      <c r="H14" s="88"/>
    </row>
  </sheetData>
  <sheetProtection password="A56B" sheet="1"/>
  <conditionalFormatting sqref="B8">
    <cfRule type="cellIs" dxfId="173" priority="3" stopIfTrue="1" operator="notBetween">
      <formula>1</formula>
      <formula>1.1</formula>
    </cfRule>
    <cfRule type="cellIs" dxfId="172" priority="4" stopIfTrue="1" operator="between">
      <formula>1</formula>
      <formula>1.1</formula>
    </cfRule>
  </conditionalFormatting>
  <conditionalFormatting sqref="B11">
    <cfRule type="cellIs" dxfId="171" priority="1" stopIfTrue="1" operator="greaterThan">
      <formula>0.15</formula>
    </cfRule>
    <cfRule type="cellIs" dxfId="170" priority="2" stopIfTrue="1" operator="lessThanOrEqual">
      <formula>0.15</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05369-E3D9-4EF0-903F-0EA3776150C2}">
  <sheetPr codeName="Sheet6"/>
  <dimension ref="A1:G111"/>
  <sheetViews>
    <sheetView zoomScale="132" zoomScaleNormal="130" workbookViewId="0">
      <selection activeCell="A3" sqref="A3"/>
    </sheetView>
  </sheetViews>
  <sheetFormatPr baseColWidth="10" defaultColWidth="8.83203125" defaultRowHeight="15" x14ac:dyDescent="0.2"/>
  <cols>
    <col min="1" max="1" width="22.1640625" customWidth="1"/>
    <col min="2" max="2" width="9.5" customWidth="1"/>
    <col min="3" max="3" width="10.5" customWidth="1"/>
    <col min="4" max="5" width="10.1640625" customWidth="1"/>
    <col min="6" max="6" width="11.6640625" customWidth="1"/>
    <col min="7" max="7" width="7.83203125" bestFit="1" customWidth="1"/>
  </cols>
  <sheetData>
    <row r="1" spans="1:7" ht="19" x14ac:dyDescent="0.25">
      <c r="A1" s="245" t="s">
        <v>463</v>
      </c>
      <c r="B1" s="245"/>
      <c r="C1" s="245"/>
      <c r="D1" s="245"/>
      <c r="E1" s="245"/>
      <c r="F1" s="245"/>
      <c r="G1" s="88"/>
    </row>
    <row r="2" spans="1:7" ht="12.75" customHeight="1" x14ac:dyDescent="0.2">
      <c r="A2" s="88"/>
      <c r="B2" s="88" t="s">
        <v>464</v>
      </c>
      <c r="C2" s="202">
        <f>IF(Setup!G12="","",Setup!G12)</f>
        <v>45734</v>
      </c>
      <c r="D2" s="88"/>
      <c r="E2" s="88"/>
      <c r="F2" s="88"/>
      <c r="G2" s="88"/>
    </row>
    <row r="3" spans="1:7" ht="16" x14ac:dyDescent="0.2">
      <c r="A3" s="111" t="s">
        <v>465</v>
      </c>
      <c r="B3" s="112" t="s">
        <v>466</v>
      </c>
      <c r="C3" s="112" t="s">
        <v>467</v>
      </c>
      <c r="D3" s="112" t="s">
        <v>468</v>
      </c>
      <c r="E3" s="112" t="s">
        <v>469</v>
      </c>
      <c r="F3" s="112" t="s">
        <v>449</v>
      </c>
    </row>
    <row r="4" spans="1:7" x14ac:dyDescent="0.2">
      <c r="A4" s="106" t="s">
        <v>470</v>
      </c>
      <c r="B4" s="107" t="str">
        <f>IF(AND((Results!$D$31 &lt; Results!$B$31),NOT(ISBLANK(Results!$D$31))), "Deficient","")</f>
        <v/>
      </c>
      <c r="C4" s="108" t="str">
        <f>IF(AND((Results!$D$31 &gt;= Results!$B$31), (Results!$D$31 &lt;= Results!$C$31)), "Good","")</f>
        <v>Good</v>
      </c>
      <c r="D4" s="109" t="str">
        <f>IF(Results!$D$31 &gt; Results!$C$31, "High","")</f>
        <v/>
      </c>
      <c r="E4" s="110" t="str">
        <f>IF(ISBLANK(Results!$D$31), "N/A","")</f>
        <v/>
      </c>
      <c r="F4" s="113">
        <f>IF(ISBLANK(Results!$D$31), "", Results!$D$31)</f>
        <v>15</v>
      </c>
    </row>
    <row r="5" spans="1:7" x14ac:dyDescent="0.2">
      <c r="A5" t="s">
        <v>471</v>
      </c>
      <c r="B5" s="61" t="str">
        <f>IF(AND((Results!$D$36 &lt; Results!$B$36),NOT(ISBLANK(Results!$D$36))), "Deficient","")</f>
        <v>Deficient</v>
      </c>
      <c r="C5" s="62" t="str">
        <f>IF(AND((Results!$D$36 &gt;= Results!$B$36), (Results!$D$36 &lt;= Results!$C$36)), "Good","")</f>
        <v/>
      </c>
      <c r="D5" s="63" t="str">
        <f>IF(Results!$D$36 &gt; Results!$C$36, "High","")</f>
        <v/>
      </c>
      <c r="E5" s="64" t="str">
        <f>IF(ISBLANK(Results!$D$36), "N/A","")</f>
        <v/>
      </c>
      <c r="F5" s="79">
        <f>IF(ISBLANK(Results!$D$36), "", Results!$D$36)</f>
        <v>22</v>
      </c>
    </row>
    <row r="6" spans="1:7" x14ac:dyDescent="0.2">
      <c r="A6" s="106" t="s">
        <v>472</v>
      </c>
      <c r="B6" s="107" t="str">
        <f>IF(AND((Results!$D$37 &lt; Results!$B$37),NOT(ISBLANK(Results!$D$37))), "Deficient","")</f>
        <v/>
      </c>
      <c r="C6" s="108" t="str">
        <f>IF(AND((Results!$D$37 &gt;= Results!$B$37), (Results!$D$37 &lt;= Results!$C$37)), "Good","")</f>
        <v/>
      </c>
      <c r="D6" s="109" t="str">
        <f>IF(Results!$D$37 &gt; Results!$C$37, "High","")</f>
        <v/>
      </c>
      <c r="E6" s="110" t="str">
        <f>IF(ISBLANK(Results!$D$37), "N/A","")</f>
        <v>N/A</v>
      </c>
      <c r="F6" s="113" t="str">
        <f>IF(ISBLANK(Results!$D$37), "", Results!$D$37)</f>
        <v/>
      </c>
    </row>
    <row r="7" spans="1:7" x14ac:dyDescent="0.2">
      <c r="A7" t="s">
        <v>473</v>
      </c>
      <c r="B7" s="61" t="str">
        <f>IF(AND((Results!$D$38 &lt; Results!$B$38),NOT(ISBLANK(Results!$D$38))), "Deficient","")</f>
        <v>Deficient</v>
      </c>
      <c r="C7" s="62" t="str">
        <f>IF(AND((Results!$D$38 &gt;= Results!$B$38), (Results!$D$38 &lt;= Results!$C$38)), "Good","")</f>
        <v/>
      </c>
      <c r="D7" s="63" t="str">
        <f>IF(Results!$D$38 &gt; Results!$C$38, "High","")</f>
        <v/>
      </c>
      <c r="E7" s="64" t="str">
        <f>IF(ISBLANK(Results!$D$38), "N/A","")</f>
        <v/>
      </c>
      <c r="F7" s="79">
        <f>IF(ISBLANK(Results!$D$38), "", Results!$D$38)</f>
        <v>9</v>
      </c>
    </row>
    <row r="8" spans="1:7" x14ac:dyDescent="0.2">
      <c r="A8" s="106" t="s">
        <v>160</v>
      </c>
      <c r="B8" s="107" t="str">
        <f>IF(AND((Results!$D$42 &lt; Results!$B$42),NOT(ISBLANK(Results!$D$42))), "Deficient","")</f>
        <v/>
      </c>
      <c r="C8" s="108" t="str">
        <f>IF(AND((Results!$D$42 &gt;= Results!$B$42), (Results!$D$42 &lt;= Results!$C$42)), "Good","")</f>
        <v/>
      </c>
      <c r="D8" s="109" t="str">
        <f>IF(Results!$D$42 &gt; Results!$C$42, "High","")</f>
        <v/>
      </c>
      <c r="E8" s="110" t="str">
        <f>IF(ISBLANK(Results!$D$42), "N/A","")</f>
        <v>N/A</v>
      </c>
      <c r="F8" s="113" t="str">
        <f>IF(ISBLANK(Results!$D$42), "", Results!$D$42)</f>
        <v/>
      </c>
    </row>
    <row r="9" spans="1:7" x14ac:dyDescent="0.2">
      <c r="A9" t="s">
        <v>164</v>
      </c>
      <c r="B9" s="61" t="str">
        <f>IF(AND((Results!$D$43 &lt; Results!$B$43),NOT(ISBLANK(Results!$D$43))), "Deficient","")</f>
        <v/>
      </c>
      <c r="C9" s="62" t="str">
        <f>IF(AND((Results!$D$43 &gt;= Results!$B$43), (Results!$D$43 &lt;= Results!$C$43)), "Good","")</f>
        <v/>
      </c>
      <c r="D9" s="63" t="str">
        <f>IF(Results!$D$43 &gt; Results!$C$43, "High","")</f>
        <v/>
      </c>
      <c r="E9" s="64" t="str">
        <f>IF(ISBLANK(Results!$D$43), "N/A","")</f>
        <v>N/A</v>
      </c>
      <c r="F9" s="79" t="str">
        <f>IF(ISBLANK(Results!$D$43), "", Results!$D$43)</f>
        <v/>
      </c>
    </row>
    <row r="10" spans="1:7" x14ac:dyDescent="0.2">
      <c r="A10" s="106" t="s">
        <v>385</v>
      </c>
      <c r="B10" s="107" t="str">
        <f>IF(AND((Results!$D$41 &lt; Results!$B$41),NOT(ISBLANK(Results!$D$41))), "Deficient","")</f>
        <v/>
      </c>
      <c r="C10" s="108" t="str">
        <f>IF(AND((Results!$D$41 &gt;= Results!$B$41), (Results!$D$41 &lt;= Results!$C$41)), "Good","")</f>
        <v/>
      </c>
      <c r="D10" s="109" t="str">
        <f>IF(Results!$D$41 &gt; Results!$C$41, "High","")</f>
        <v/>
      </c>
      <c r="E10" s="110" t="str">
        <f>IF(ISBLANK(Results!$D$41), "N/A","")</f>
        <v>N/A</v>
      </c>
      <c r="F10" s="113" t="str">
        <f>IF(ISBLANK(Results!$D$41), "", Results!$D$41)</f>
        <v/>
      </c>
    </row>
    <row r="11" spans="1:7" x14ac:dyDescent="0.2">
      <c r="A11" t="s">
        <v>474</v>
      </c>
      <c r="B11" s="61" t="str">
        <f>IF(AND((Results!$D$71 &lt; Results!$B$71),NOT(ISBLANK(Results!$D$71))), "Deficient","")</f>
        <v>Deficient</v>
      </c>
      <c r="C11" s="62" t="str">
        <f>IF(AND((Results!$D$71 &gt;= Results!$B$71), (Results!$D$71 &lt;= Results!$C$71)), "Good","")</f>
        <v/>
      </c>
      <c r="D11" s="63" t="str">
        <f>IF(Results!$D$71 &gt; Results!$C$71, "High","")</f>
        <v/>
      </c>
      <c r="E11" s="64" t="str">
        <f>IF(ISBLANK(Results!$D$71), "N/A","")</f>
        <v/>
      </c>
      <c r="F11" s="79">
        <f>IF(ISBLANK(Results!$D$71), "", Results!$D$71)</f>
        <v>64</v>
      </c>
    </row>
    <row r="12" spans="1:7" x14ac:dyDescent="0.2">
      <c r="A12" s="106" t="s">
        <v>475</v>
      </c>
      <c r="B12" s="107" t="str">
        <f>IF(AND((Results!$D$114 &lt; Results!$B$114),NOT(ISBLANK(Results!$D$114))), "Deficient","")</f>
        <v/>
      </c>
      <c r="C12" s="108" t="str">
        <f>IF(AND((Results!$D$114 &gt;= Results!$B$114), (Results!$D$114 &lt;= Results!$C$114)), "Good","")</f>
        <v/>
      </c>
      <c r="D12" s="109" t="str">
        <f>IF(Results!$D$114 &gt; Results!$C$114, "High","")</f>
        <v/>
      </c>
      <c r="E12" s="110" t="str">
        <f>IF(ISBLANK(Results!$D$114), "N/A","")</f>
        <v>N/A</v>
      </c>
      <c r="F12" s="113" t="str">
        <f>IF(ISBLANK(Results!$D$114), "", Results!$D$114)</f>
        <v/>
      </c>
    </row>
    <row r="13" spans="1:7" x14ac:dyDescent="0.2">
      <c r="A13" t="s">
        <v>454</v>
      </c>
      <c r="B13" s="61" t="str">
        <f>IF(AND((Results!$D$115 &lt; Results!$B$115),NOT(ISBLANK(Results!$D$115))), "Deficient","")</f>
        <v/>
      </c>
      <c r="C13" s="62" t="str">
        <f>IF(AND((Results!$D$115 &gt;= Results!$B$115), (Results!$D$115 &lt;= Results!$C$115)), "Good","")</f>
        <v/>
      </c>
      <c r="D13" s="63" t="str">
        <f>IF(Results!$D$115 &gt; Results!$C$115, "High","")</f>
        <v/>
      </c>
      <c r="E13" s="64" t="str">
        <f>IF(ISBLANK(Results!$D$115), "N/A","")</f>
        <v>N/A</v>
      </c>
      <c r="F13" s="79" t="str">
        <f>IF(ISBLANK(Results!$D$115), "", Results!$D$115)</f>
        <v/>
      </c>
    </row>
    <row r="14" spans="1:7" x14ac:dyDescent="0.2">
      <c r="A14" s="106" t="s">
        <v>329</v>
      </c>
      <c r="B14" s="107" t="str">
        <f>IF(AND((Results!$D$108 &lt; Results!$B$108),NOT(ISBLANK(Results!$D$108))), "Deficient","")</f>
        <v>Deficient</v>
      </c>
      <c r="C14" s="108" t="str">
        <f>IF(AND((Results!$D$108 &gt;= Results!$B$108), (Results!$D$108 &lt;= Results!$C$108)), "Good","")</f>
        <v/>
      </c>
      <c r="D14" s="109" t="str">
        <f>IF(Results!$D$108 &gt; Results!$C$108, "High","")</f>
        <v/>
      </c>
      <c r="E14" s="110" t="str">
        <f>IF(ISBLANK(Results!$D$108), "N/A","")</f>
        <v/>
      </c>
      <c r="F14" s="113">
        <f>IF(ISBLANK(Results!$D$108), "", Results!$D$108)</f>
        <v>60</v>
      </c>
    </row>
    <row r="15" spans="1:7" x14ac:dyDescent="0.2">
      <c r="A15" t="s">
        <v>476</v>
      </c>
      <c r="B15" s="61" t="str">
        <f>IF(AND((Results!$D$68 &lt; Results!$B$68),NOT(ISBLANK(Results!$D$68))), "Deficient","")</f>
        <v>Deficient</v>
      </c>
      <c r="C15" s="62" t="str">
        <f>IF(AND((Results!$D$68 &gt;= Results!$B$68), (Results!$D$68 &lt;= Results!$C$68)), "Good","")</f>
        <v/>
      </c>
      <c r="D15" s="63" t="str">
        <f>IF(Results!$D$68 &gt; Results!$C$68, "High","")</f>
        <v/>
      </c>
      <c r="E15" s="64" t="str">
        <f>IF(ISBLANK(Results!$D$68), "N/A","")</f>
        <v/>
      </c>
      <c r="F15" s="79">
        <f>IF(ISBLANK(Results!$D$68), "", Results!$D$68)</f>
        <v>2.29</v>
      </c>
    </row>
    <row r="16" spans="1:7" x14ac:dyDescent="0.2">
      <c r="A16" s="106" t="s">
        <v>477</v>
      </c>
      <c r="B16" s="107" t="str">
        <f>IF(AND((Results!$D$52 &lt; Results!$B$52),NOT(ISBLANK(Results!$D$52))), "Deficient","")</f>
        <v/>
      </c>
      <c r="C16" s="108" t="str">
        <f>IF(AND((Results!$D$52 &gt;= Results!$B$52), (Results!$D$52 &lt;= Results!$C$52)), "Good","")</f>
        <v>Good</v>
      </c>
      <c r="D16" s="109" t="str">
        <f>IF(Results!$D$52 &gt; Results!$C$52, "High","")</f>
        <v/>
      </c>
      <c r="E16" s="110" t="str">
        <f>IF(ISBLANK(Results!$D$52), "N/A","")</f>
        <v/>
      </c>
      <c r="F16" s="113">
        <f>IF(ISBLANK(Results!$D$52), "", Results!$D$52)</f>
        <v>4.2</v>
      </c>
    </row>
    <row r="17" spans="1:6" x14ac:dyDescent="0.2">
      <c r="A17" t="s">
        <v>478</v>
      </c>
      <c r="B17" s="61" t="str">
        <f>IF(AND((Results!$D$69 &lt; Results!$B$69),NOT(ISBLANK(Results!$D$69))), "Deficient","")</f>
        <v>Deficient</v>
      </c>
      <c r="C17" s="62" t="str">
        <f>IF(AND((Results!$D$69 &gt;= Results!$B$69), (Results!$D$69 &lt;= Results!$C$69)), "Good","")</f>
        <v/>
      </c>
      <c r="D17" s="63" t="str">
        <f>IF(Results!$D$69 &gt; Results!$C$69, "High","")</f>
        <v/>
      </c>
      <c r="E17" s="64" t="str">
        <f>IF(ISBLANK(Results!$D$69), "N/A","")</f>
        <v/>
      </c>
      <c r="F17" s="79">
        <f>IF(ISBLANK(Results!$D$69), "", Results!$D$69)</f>
        <v>0.9</v>
      </c>
    </row>
    <row r="18" spans="1:6" x14ac:dyDescent="0.2">
      <c r="A18" s="106" t="s">
        <v>387</v>
      </c>
      <c r="B18" s="107" t="str">
        <f>IF(AND((Results!$D$45 &lt; Results!$B$45),NOT(ISBLANK(Results!$D$45))), "Deficient","")</f>
        <v/>
      </c>
      <c r="C18" s="108" t="str">
        <f>IF(AND((Results!$D$45 &gt;= Results!$B$45), (Results!$D$45 &lt;= Results!$C$45)), "Good","")</f>
        <v>Good</v>
      </c>
      <c r="D18" s="109" t="str">
        <f>IF(Results!$D$45 &gt; Results!$C$45, "High","")</f>
        <v/>
      </c>
      <c r="E18" s="110" t="str">
        <f>IF(ISBLANK(Results!$D$45), "N/A","")</f>
        <v/>
      </c>
      <c r="F18" s="113">
        <f>IF(ISBLANK(Results!$D$45), "", Results!$D$45)</f>
        <v>5.6</v>
      </c>
    </row>
    <row r="19" spans="1:6" x14ac:dyDescent="0.2">
      <c r="A19" t="s">
        <v>479</v>
      </c>
      <c r="B19" s="61" t="str">
        <f>IF(AND((Results!$D$46 &lt; Results!$B$46),NOT(ISBLANK(Results!$D$46))), "Low","")</f>
        <v>Low</v>
      </c>
      <c r="C19" s="62" t="str">
        <f>IF(AND((Results!$D$46 &gt;= Results!$B$46), (Results!$D$46 &lt;= Results!$C$46)), "Good","")</f>
        <v/>
      </c>
      <c r="D19" s="63" t="str">
        <f>IF(Results!$D$46 &gt; Results!$C$46, "High","")</f>
        <v/>
      </c>
      <c r="E19" s="64" t="str">
        <f>IF(ISBLANK(Results!$D$46), "N/A","")</f>
        <v/>
      </c>
      <c r="F19" s="79">
        <f>IF(ISBLANK(Results!$D$46), "", Results!$D$46)</f>
        <v>0.6</v>
      </c>
    </row>
    <row r="20" spans="1:6" x14ac:dyDescent="0.2">
      <c r="A20" s="106" t="s">
        <v>480</v>
      </c>
      <c r="B20" s="107" t="str">
        <f>IF(AND((Results!$D$51 &lt; Results!$B$51),NOT(ISBLANK(Results!$D$51))), "Deficient","")</f>
        <v/>
      </c>
      <c r="C20" s="108" t="str">
        <f>IF(AND((Results!$D$51 &gt;= Results!$B$51), (Results!$D$51 &lt;= Results!$C$51)), "Good","")</f>
        <v>Good</v>
      </c>
      <c r="D20" s="109" t="str">
        <f>IF(Results!$D$51 &gt; Results!$C$51, "High","")</f>
        <v/>
      </c>
      <c r="E20" s="110" t="str">
        <f>IF(ISBLANK(Results!$D$51), "N/A","")</f>
        <v/>
      </c>
      <c r="F20" s="113">
        <f>IF(ISBLANK(Results!$D$51), "", Results!$D$51)</f>
        <v>141</v>
      </c>
    </row>
    <row r="21" spans="1:6" x14ac:dyDescent="0.2">
      <c r="A21" t="s">
        <v>398</v>
      </c>
      <c r="B21" s="61" t="str">
        <f>IF(AND((Results!$D$53 &lt; Results!$B$53),NOT(ISBLANK(Results!$D$53))), "Deficient","")</f>
        <v/>
      </c>
      <c r="C21" s="62" t="str">
        <f>IF(AND((Results!$D$53 &gt;= Results!$B$53), (Results!$D$53 &lt;= Results!$C$53)), "Good","")</f>
        <v/>
      </c>
      <c r="D21" s="63" t="str">
        <f>IF(Results!$D$53 &gt; Results!$C$53, "High","")</f>
        <v>High</v>
      </c>
      <c r="E21" s="64" t="str">
        <f>IF(ISBLANK(Results!$D$53), "N/A","")</f>
        <v/>
      </c>
      <c r="F21" s="79">
        <f>IF(ISBLANK(Results!$D$53), "", Results!$D$53)</f>
        <v>107</v>
      </c>
    </row>
    <row r="22" spans="1:6" ht="16" x14ac:dyDescent="0.2">
      <c r="A22" s="111" t="s">
        <v>481</v>
      </c>
      <c r="B22" s="112" t="s">
        <v>482</v>
      </c>
      <c r="C22" s="112" t="s">
        <v>467</v>
      </c>
      <c r="D22" s="112" t="s">
        <v>468</v>
      </c>
      <c r="E22" s="112" t="s">
        <v>469</v>
      </c>
      <c r="F22" s="112" t="s">
        <v>449</v>
      </c>
    </row>
    <row r="23" spans="1:6" x14ac:dyDescent="0.2">
      <c r="A23" s="106" t="s">
        <v>372</v>
      </c>
      <c r="B23" s="107" t="str">
        <f>IF(AND((Results!$D$6 &lt; Results!$B$6),NOT(ISBLANK(Results!$D$6))), "Low","")</f>
        <v/>
      </c>
      <c r="C23" s="108" t="str">
        <f>IF(AND((Results!$D$6 &gt;= Results!$B$6), (Results!$D$6 &lt;= Results!$C$6)), "Good","")</f>
        <v/>
      </c>
      <c r="D23" s="109" t="str">
        <f>IF(Results!$D$6 &gt; Results!$C$6, "High","")</f>
        <v/>
      </c>
      <c r="E23" s="110" t="str">
        <f>IF(ISBLANK(Results!$D$6), "N/A","")</f>
        <v>N/A</v>
      </c>
      <c r="F23" s="113" t="str">
        <f>IF(ISBLANK(Results!$D$6), "", Results!$D$6)</f>
        <v/>
      </c>
    </row>
    <row r="24" spans="1:6" x14ac:dyDescent="0.2">
      <c r="A24" t="s">
        <v>374</v>
      </c>
      <c r="B24" s="61" t="str">
        <f>IF(AND((Results!$D$7 &lt; Results!$B$7),NOT(ISBLANK(Results!$D$7))), "Low","")</f>
        <v>Low</v>
      </c>
      <c r="C24" s="62" t="str">
        <f>IF(AND((Results!$D$7 &gt;= Results!$B$7), (Results!$D$7 &lt;= Results!$C$7)), "Good","")</f>
        <v/>
      </c>
      <c r="D24" s="63" t="str">
        <f>IF(Results!$D$7 &gt; Results!$C$7, "High","")</f>
        <v/>
      </c>
      <c r="E24" s="64" t="str">
        <f>IF(ISBLANK(Results!$D$7), "N/A","")</f>
        <v/>
      </c>
      <c r="F24" s="79">
        <f>IF(ISBLANK(Results!$D$7), "", Results!$D$7)</f>
        <v>131</v>
      </c>
    </row>
    <row r="25" spans="1:6" x14ac:dyDescent="0.2">
      <c r="A25" s="106" t="s">
        <v>160</v>
      </c>
      <c r="B25" s="107" t="str">
        <f>IF(AND((Results!$D$42 &lt; Results!$B$42),NOT(ISBLANK(Results!$D$42))), "Low","")</f>
        <v/>
      </c>
      <c r="C25" s="108" t="str">
        <f>IF(AND((Results!$D$42 &gt;= Results!$B$42), (Results!$D$42 &lt;= Results!$C$42)), "Good","")</f>
        <v/>
      </c>
      <c r="D25" s="109" t="str">
        <f>IF(Results!$D$42 &gt; Results!$C$42, "High","")</f>
        <v/>
      </c>
      <c r="E25" s="110" t="str">
        <f>IF(ISBLANK(Results!$D$42), "N/A","")</f>
        <v>N/A</v>
      </c>
      <c r="F25" s="113" t="str">
        <f>IF(ISBLANK(Results!$D$42), "", Results!$D$42)</f>
        <v/>
      </c>
    </row>
    <row r="26" spans="1:6" x14ac:dyDescent="0.2">
      <c r="A26" t="s">
        <v>164</v>
      </c>
      <c r="B26" s="61" t="str">
        <f>IF(AND((Results!$D$43 &lt; Results!$B$43),NOT(ISBLANK(Results!$D$43))), "Low","")</f>
        <v/>
      </c>
      <c r="C26" s="62" t="str">
        <f>IF(AND((Results!$D$43 &gt;= Results!$B$43), (Results!$D$43 &lt;= Results!$C$43)), "Good","")</f>
        <v/>
      </c>
      <c r="D26" s="63" t="str">
        <f>IF(Results!$D$43 &gt; Results!$C$43, "High","")</f>
        <v/>
      </c>
      <c r="E26" s="64" t="str">
        <f>IF(ISBLANK(Results!$D$43), "N/A","")</f>
        <v>N/A</v>
      </c>
      <c r="F26" s="79" t="str">
        <f>IF(ISBLANK(Results!$D$43), "", Results!$D$43)</f>
        <v/>
      </c>
    </row>
    <row r="27" spans="1:6" x14ac:dyDescent="0.2">
      <c r="A27" s="106" t="s">
        <v>385</v>
      </c>
      <c r="B27" s="107" t="str">
        <f>IF(AND((Results!$D$41 &lt; Results!$B$41),NOT(ISBLANK(Results!$D$41))), "Low","")</f>
        <v/>
      </c>
      <c r="C27" s="108" t="str">
        <f>IF(AND((Results!$D$41 &gt;= Results!$B$41), (Results!$D$41 &lt;= Results!$C$41)), "Good","")</f>
        <v/>
      </c>
      <c r="D27" s="109" t="str">
        <f>IF(Results!$D$41 &gt; Results!$C$41, "High","")</f>
        <v/>
      </c>
      <c r="E27" s="110" t="str">
        <f>IF(ISBLANK(Results!$D$41), "N/A","")</f>
        <v>N/A</v>
      </c>
      <c r="F27" s="113" t="str">
        <f>IF(ISBLANK(Results!$D$41), "", Results!$D$41)</f>
        <v/>
      </c>
    </row>
    <row r="28" spans="1:6" x14ac:dyDescent="0.2">
      <c r="A28" t="s">
        <v>475</v>
      </c>
      <c r="B28" s="61" t="str">
        <f>IF(AND((Results!$D$114 &lt; Results!$B$114),NOT(ISBLANK(Results!$D$114))), "Low","")</f>
        <v/>
      </c>
      <c r="C28" s="62" t="str">
        <f>IF(AND((Results!$D$114 &gt;= Results!$B$114), (Results!$D$114 &lt;= Results!$C$114)), "Good","")</f>
        <v/>
      </c>
      <c r="D28" s="63" t="str">
        <f>IF(Results!$D$114 &gt; Results!$C$114, "High","")</f>
        <v/>
      </c>
      <c r="E28" s="64" t="str">
        <f>IF(ISBLANK(Results!$D$114), "N/A","")</f>
        <v>N/A</v>
      </c>
      <c r="F28" s="79" t="str">
        <f>IF(ISBLANK(Results!$D$114), "", Results!$D$114)</f>
        <v/>
      </c>
    </row>
    <row r="29" spans="1:6" ht="16" x14ac:dyDescent="0.2">
      <c r="A29" s="111" t="s">
        <v>483</v>
      </c>
      <c r="B29" s="112"/>
      <c r="C29" s="112"/>
      <c r="D29" s="112"/>
      <c r="E29" s="112" t="s">
        <v>469</v>
      </c>
      <c r="F29" s="112"/>
    </row>
    <row r="30" spans="1:6" x14ac:dyDescent="0.2">
      <c r="A30" s="106" t="s">
        <v>484</v>
      </c>
      <c r="B30" s="109" t="str">
        <f>IF(OR((Setup!H13 = "Y"),(Setup!M13="y")), "Low","")</f>
        <v/>
      </c>
      <c r="C30" s="106"/>
      <c r="D30" s="106"/>
      <c r="E30" s="107" t="str">
        <f>IF(AND((Setup!H13 = ""),(Setup!M13="")), "Unknown","")</f>
        <v/>
      </c>
      <c r="F30" s="106"/>
    </row>
    <row r="31" spans="1:6" x14ac:dyDescent="0.2">
      <c r="A31" t="s">
        <v>485</v>
      </c>
      <c r="B31" s="63" t="str">
        <f>IF(Setup!C13 = "Y", "Likely","")</f>
        <v/>
      </c>
      <c r="E31" s="61" t="str">
        <f>IF(Setup!C13 = "", "Unknown","")</f>
        <v/>
      </c>
    </row>
    <row r="32" spans="1:6" x14ac:dyDescent="0.2">
      <c r="A32" s="106" t="s">
        <v>486</v>
      </c>
      <c r="B32" s="109" t="str">
        <f>IF(OR((Setup!H13 = "Y"),(Setup!M13="y")), "Yes","")</f>
        <v/>
      </c>
      <c r="C32" s="106"/>
      <c r="D32" s="106"/>
      <c r="E32" s="107" t="str">
        <f>IF(AND((Setup!H13 = ""),(Setup!M13="")), "Unknown","")</f>
        <v/>
      </c>
      <c r="F32" s="106"/>
    </row>
    <row r="33" spans="1:6" ht="16" x14ac:dyDescent="0.2">
      <c r="A33" s="111" t="s">
        <v>487</v>
      </c>
      <c r="B33" s="112" t="s">
        <v>466</v>
      </c>
      <c r="C33" s="112" t="s">
        <v>467</v>
      </c>
      <c r="D33" s="112" t="s">
        <v>468</v>
      </c>
      <c r="E33" s="112" t="s">
        <v>469</v>
      </c>
      <c r="F33" s="112" t="s">
        <v>449</v>
      </c>
    </row>
    <row r="34" spans="1:6" x14ac:dyDescent="0.2">
      <c r="A34" s="106" t="s">
        <v>488</v>
      </c>
      <c r="B34" s="107" t="str">
        <f>IF(AND((Results!D111 &lt; Results!B111),NOT(ISBLANK(Results!D111))), "Low","")</f>
        <v/>
      </c>
      <c r="C34" s="108" t="str">
        <f>IF(AND((Results!D111 &gt;= Results!B111), (Results!D111 &lt;= Results!C111)), "Good","")</f>
        <v/>
      </c>
      <c r="D34" s="109" t="str">
        <f>IF(Results!D111 &gt; Results!C111, "High","")</f>
        <v/>
      </c>
      <c r="E34" s="110" t="str">
        <f>IF(ISBLANK(Results!D111), "N/A","")</f>
        <v>N/A</v>
      </c>
      <c r="F34" s="113" t="str">
        <f>IF(ISBLANK(Results!D111), "", Results!D111)</f>
        <v/>
      </c>
    </row>
    <row r="35" spans="1:6" x14ac:dyDescent="0.2">
      <c r="A35" t="s">
        <v>489</v>
      </c>
      <c r="B35" s="61" t="str">
        <f>IF(AND((Results!D112 &lt; Results!B112),NOT(ISBLANK(Results!D112))), "Low","")</f>
        <v/>
      </c>
      <c r="C35" s="62" t="str">
        <f>IF(AND((Results!D111 &gt;= Results!B111), (Results!D111 &lt;= Results!C111)), "Good","")</f>
        <v/>
      </c>
      <c r="D35" s="63" t="str">
        <f>IF(Results!D112 &gt; Results!C112, "High","")</f>
        <v/>
      </c>
      <c r="E35" s="64" t="str">
        <f>IF(ISBLANK(Results!D112), "N/A","")</f>
        <v>N/A</v>
      </c>
      <c r="F35" s="79" t="str">
        <f>IF(ISBLANK(Results!D112), "", Results!D112)</f>
        <v/>
      </c>
    </row>
    <row r="36" spans="1:6" x14ac:dyDescent="0.2">
      <c r="A36" s="106" t="s">
        <v>490</v>
      </c>
      <c r="B36" s="107" t="str">
        <f>IF(AND((Results!D100 &lt; Results!B100),NOT(ISBLANK(Results!D100))), "Low","")</f>
        <v/>
      </c>
      <c r="C36" s="108" t="str">
        <f>IF(AND((Results!D100 &gt;= Results!B100), (Results!D100 &lt;= Results!C100), (Results!$D$100 &lt;&gt; 0)), "Good","")</f>
        <v/>
      </c>
      <c r="D36" s="109" t="str">
        <f>IF(Results!D100 &gt; Results!C100, "High","")</f>
        <v/>
      </c>
      <c r="E36" s="110" t="str">
        <f>IF(ISBLANK(Results!D100), "N/A","")</f>
        <v>N/A</v>
      </c>
      <c r="F36" s="113" t="str">
        <f>IF(ISBLANK(Results!D100), "", Results!D100)</f>
        <v/>
      </c>
    </row>
    <row r="37" spans="1:6" x14ac:dyDescent="0.2">
      <c r="A37" t="s">
        <v>491</v>
      </c>
      <c r="B37" s="61" t="str">
        <f>IF(AND((Results!D95 &lt; Results!B95),NOT(ISBLANK(Results!D95))), "Low","")</f>
        <v/>
      </c>
      <c r="C37" s="62" t="str">
        <f>IF(AND((Results!D95 &gt;= Results!B95), (Results!D95 &lt;= Results!C95), (Results!$D$95 &lt;&gt; 0)), "Good","")</f>
        <v/>
      </c>
      <c r="D37" s="63" t="str">
        <f>IF(Results!D95 &gt; Results!C95, "High","")</f>
        <v/>
      </c>
      <c r="E37" s="64" t="str">
        <f>IF(ISBLANK(Results!D95), "N/A","")</f>
        <v>N/A</v>
      </c>
      <c r="F37" s="79" t="str">
        <f>IF(ISBLANK(Results!D95), "", Results!D95)</f>
        <v/>
      </c>
    </row>
    <row r="38" spans="1:6" ht="16" x14ac:dyDescent="0.2">
      <c r="A38" s="111" t="s">
        <v>492</v>
      </c>
      <c r="B38" s="112" t="s">
        <v>482</v>
      </c>
      <c r="C38" s="112" t="s">
        <v>467</v>
      </c>
      <c r="D38" s="112" t="s">
        <v>468</v>
      </c>
      <c r="E38" s="112" t="s">
        <v>469</v>
      </c>
      <c r="F38" s="112" t="s">
        <v>449</v>
      </c>
    </row>
    <row r="39" spans="1:6" x14ac:dyDescent="0.2">
      <c r="A39" s="106" t="s">
        <v>387</v>
      </c>
      <c r="B39" s="109" t="str">
        <f>IF(AND((Results!$D$45 &lt; Results!$B$45),NOT(ISBLANK(Results!$D$45))), "Low","")</f>
        <v/>
      </c>
      <c r="C39" s="108" t="str">
        <f>IF(AND((Results!$D$45 &gt;= Results!$B$45), (Results!$D$45 &lt;= Results!$C$45)), "Good","")</f>
        <v>Good</v>
      </c>
      <c r="D39" s="109" t="str">
        <f>IF(Results!$D$45 &gt; Results!$C$45, "High","")</f>
        <v/>
      </c>
      <c r="E39" s="110" t="str">
        <f>IF(ISBLANK(Results!$D$45), "N/A","")</f>
        <v/>
      </c>
      <c r="F39" s="113">
        <f>IF(ISBLANK(Results!$D$45), "", Results!$D$45)</f>
        <v>5.6</v>
      </c>
    </row>
    <row r="40" spans="1:6" x14ac:dyDescent="0.2">
      <c r="A40" t="s">
        <v>402</v>
      </c>
      <c r="B40" s="61" t="str">
        <f>IF(AND((Results!$D$46 &lt; Results!$B$46),NOT(ISBLANK(Results!$D$46))), "Low","")</f>
        <v>Low</v>
      </c>
      <c r="C40" s="62" t="str">
        <f>IF(AND((Results!$D$46 &gt;= Results!$B$46), (Results!$D$46 &lt;= Results!$C$46)), "Good","")</f>
        <v/>
      </c>
      <c r="D40" s="63" t="str">
        <f>IF(Results!$D$46 &gt; Results!$C$46, "High","")</f>
        <v/>
      </c>
      <c r="E40" s="64" t="str">
        <f>IF(ISBLANK(Results!$D$46), "N/A","")</f>
        <v/>
      </c>
      <c r="F40" s="79">
        <f>IF(ISBLANK(Results!$D$46), "", Results!$D$46)</f>
        <v>0.6</v>
      </c>
    </row>
    <row r="41" spans="1:6" x14ac:dyDescent="0.2">
      <c r="A41" s="106" t="s">
        <v>493</v>
      </c>
      <c r="B41" s="107" t="str">
        <f>IF(AND((Results!$D$62 &lt; Results!$B$62),NOT(ISBLANK(Results!$D$62))), "Low","")</f>
        <v/>
      </c>
      <c r="C41" s="108" t="str">
        <f>IF(AND((Results!$D$62 &gt;= Results!$B$62), (Results!$D$62 &lt;= Results!$C$62)), "Good","")</f>
        <v>Good</v>
      </c>
      <c r="D41" s="109" t="str">
        <f>IF(Results!$D$62 &gt; Results!$C$62, "High","")</f>
        <v/>
      </c>
      <c r="E41" s="110" t="str">
        <f>IF(ISBLANK(Results!$D$62), "N/A","")</f>
        <v/>
      </c>
      <c r="F41" s="113">
        <f>IF(ISBLANK(Results!$D$62), "", Results!$D$62)</f>
        <v>9</v>
      </c>
    </row>
    <row r="42" spans="1:6" x14ac:dyDescent="0.2">
      <c r="A42" t="s">
        <v>494</v>
      </c>
      <c r="B42" s="61" t="str">
        <f>IF(AND((Results!$D$63 &lt; Results!$B$63),NOT(ISBLANK(Results!$D$63))), "Low","")</f>
        <v>Low</v>
      </c>
      <c r="C42" s="62" t="str">
        <f>IF(AND((Results!$D$63 &gt;= Results!$B$63), (Results!$D$63 &lt;= Results!$C$63)), "Good","")</f>
        <v/>
      </c>
      <c r="D42" s="63" t="str">
        <f>IF(Results!$D$63 &gt; Results!$C$63, "High","")</f>
        <v/>
      </c>
      <c r="E42" s="64" t="str">
        <f>IF(ISBLANK(Results!$D$63), "N/A","")</f>
        <v/>
      </c>
      <c r="F42" s="79">
        <f>IF(ISBLANK(Results!$D$63), "", Results!$D$63)</f>
        <v>54</v>
      </c>
    </row>
    <row r="43" spans="1:6" x14ac:dyDescent="0.2">
      <c r="A43" s="106" t="s">
        <v>495</v>
      </c>
      <c r="B43" s="107" t="str">
        <f>IF(AND((Results!$D$64 &lt; Results!$B$64),NOT(ISBLANK(Results!$D$64))), "Low","")</f>
        <v/>
      </c>
      <c r="C43" s="108" t="str">
        <f>IF(AND((Results!$D$64 &gt;= Results!$B$64), (Results!$D$64 &lt;= Results!$C$64)), "Good","")</f>
        <v>Good</v>
      </c>
      <c r="D43" s="109" t="str">
        <f>IF(Results!$D$64 &gt; Results!$C$64, "High","")</f>
        <v/>
      </c>
      <c r="E43" s="110" t="str">
        <f>IF(ISBLANK(Results!$D$64), "N/A","")</f>
        <v/>
      </c>
      <c r="F43" s="113">
        <f>IF(ISBLANK(Results!$D$64), "", Results!$D$64)</f>
        <v>24</v>
      </c>
    </row>
    <row r="44" spans="1:6" x14ac:dyDescent="0.2">
      <c r="A44" t="s">
        <v>496</v>
      </c>
      <c r="B44" s="61" t="str">
        <f>IF(AND((Results!$D$65 &lt; Results!$B$65),NOT(ISBLANK(Results!$D$65))), "Low","")</f>
        <v/>
      </c>
      <c r="C44" s="62" t="str">
        <f>IF(AND((Results!$D$65 &gt;= Results!$B$65), (Results!$D$65 &lt;= Results!$C$65)), "Good","")</f>
        <v>Good</v>
      </c>
      <c r="D44" s="63" t="str">
        <f>IF(Results!$D$65 &gt; Results!$C$65, "High","")</f>
        <v/>
      </c>
      <c r="E44" s="64" t="str">
        <f>IF(ISBLANK(Results!$D$65), "N/A","")</f>
        <v/>
      </c>
      <c r="F44" s="79">
        <f>IF(ISBLANK(Results!$D$65), "", Results!$D$65)</f>
        <v>26</v>
      </c>
    </row>
    <row r="45" spans="1:6" x14ac:dyDescent="0.2">
      <c r="A45" s="106" t="s">
        <v>497</v>
      </c>
      <c r="B45" s="107" t="str">
        <f>IF(AND((Results!$D$66 &lt; Results!$B$66),NOT(ISBLANK(Results!$D$66))), "Low","")</f>
        <v/>
      </c>
      <c r="C45" s="108" t="str">
        <f>IF(AND((Results!$D$66 &gt;= Results!$B$66), (Results!$D$66 &lt;= Results!$C$66)), "Good","")</f>
        <v>Good</v>
      </c>
      <c r="D45" s="109" t="str">
        <f>IF(Results!$D$66 &gt; Results!$C$66, "High","")</f>
        <v/>
      </c>
      <c r="E45" s="110" t="str">
        <f>IF(ISBLANK(Results!$D$66), "N/A","")</f>
        <v/>
      </c>
      <c r="F45" s="113">
        <f>IF(ISBLANK(Results!$D$66), "", Results!$D$66)</f>
        <v>10</v>
      </c>
    </row>
    <row r="46" spans="1:6" ht="16" x14ac:dyDescent="0.2">
      <c r="A46" s="111" t="s">
        <v>498</v>
      </c>
      <c r="B46" s="112" t="s">
        <v>482</v>
      </c>
      <c r="C46" s="112" t="s">
        <v>467</v>
      </c>
      <c r="D46" s="112" t="s">
        <v>468</v>
      </c>
      <c r="E46" s="112" t="s">
        <v>469</v>
      </c>
      <c r="F46" s="112" t="s">
        <v>449</v>
      </c>
    </row>
    <row r="47" spans="1:6" x14ac:dyDescent="0.2">
      <c r="A47" s="106" t="s">
        <v>499</v>
      </c>
      <c r="B47" s="107" t="str">
        <f>IF(AND((Results!$D$57 &lt; Results!$B$57),NOT(ISBLANK(Results!$D$57))), "Low","")</f>
        <v/>
      </c>
      <c r="C47" s="108" t="str">
        <f>IF(AND((Results!$D$57 &gt;= Results!$B$57), (Results!$D$57 &lt;= Results!$C$57)), "Good","")</f>
        <v>Good</v>
      </c>
      <c r="D47" s="109" t="str">
        <f>IF(Results!$D$57 &gt; Results!$C$57, "High","")</f>
        <v/>
      </c>
      <c r="E47" s="110" t="str">
        <f>IF(ISBLANK(Results!$D$57), "N/A","")</f>
        <v/>
      </c>
      <c r="F47" s="113">
        <f>IF(ISBLANK(Results!$D$57), "", Results!$D$57)</f>
        <v>4.7</v>
      </c>
    </row>
    <row r="48" spans="1:6" x14ac:dyDescent="0.2">
      <c r="A48" t="s">
        <v>500</v>
      </c>
      <c r="B48" s="61" t="str">
        <f>IF(AND((Results!$D$58 &lt; Results!$B$58),NOT(ISBLANK(Results!$D$58))), "Low","")</f>
        <v>Low</v>
      </c>
      <c r="C48" s="62" t="str">
        <f>IF(AND((Results!$D$58 &gt;= Results!$B$58), (Results!$D$58 &lt;= Results!$C$58)), "Good","")</f>
        <v/>
      </c>
      <c r="D48" s="63" t="str">
        <f>IF(Results!$D$58 &gt; Results!$C$58, "High","")</f>
        <v/>
      </c>
      <c r="E48" s="64" t="str">
        <f>IF(ISBLANK(Results!$D$58), "N/A","")</f>
        <v/>
      </c>
      <c r="F48" s="79">
        <f>IF(ISBLANK(Results!$D$58), "", Results!$D$58)</f>
        <v>67</v>
      </c>
    </row>
    <row r="49" spans="1:6" x14ac:dyDescent="0.2">
      <c r="A49" s="106" t="s">
        <v>501</v>
      </c>
      <c r="B49" s="107" t="str">
        <f>IF(AND((Results!$D$59 &lt; Results!$B$59),NOT(ISBLANK(Results!$D$59))), "Low","")</f>
        <v/>
      </c>
      <c r="C49" s="108" t="str">
        <f>IF(AND((Results!$D$59 &gt;= Results!$B$59), (Results!$D$59 &lt;= Results!$C$59)), "Good","")</f>
        <v/>
      </c>
      <c r="D49" s="109" t="str">
        <f>IF(Results!$D$59 &gt; Results!$C$59, "High","")</f>
        <v/>
      </c>
      <c r="E49" s="110" t="str">
        <f>IF(ISBLANK(Results!$D$59), "N/A","")</f>
        <v>N/A</v>
      </c>
      <c r="F49" s="113" t="str">
        <f>IF(ISBLANK(Results!$D$59), "", Results!$D$59)</f>
        <v/>
      </c>
    </row>
    <row r="50" spans="1:6" x14ac:dyDescent="0.2">
      <c r="A50" t="s">
        <v>502</v>
      </c>
      <c r="B50" s="61" t="str">
        <f>IF(AND((Results!$D$60 &lt; Results!$B$60),NOT(ISBLANK(Results!$D$60))), "Low","")</f>
        <v/>
      </c>
      <c r="C50" s="62" t="str">
        <f>IF(AND((Results!$D$60 &gt;= Results!$B$60), (Results!$D$60 &lt;= Results!$C$60)), "Good","")</f>
        <v>Good</v>
      </c>
      <c r="D50" s="63" t="str">
        <f>IF(Results!$D$60 &gt; Results!$C$60, "High","")</f>
        <v/>
      </c>
      <c r="E50" s="64" t="str">
        <f>IF(ISBLANK(Results!$D$60), "N/A","")</f>
        <v/>
      </c>
      <c r="F50" s="64">
        <f>IF(ISBLANK(Results!$D$60), "", Results!$D$60)</f>
        <v>90</v>
      </c>
    </row>
    <row r="51" spans="1:6" ht="16" x14ac:dyDescent="0.2">
      <c r="A51" s="111" t="s">
        <v>503</v>
      </c>
      <c r="B51" s="112" t="s">
        <v>482</v>
      </c>
      <c r="C51" s="112" t="s">
        <v>467</v>
      </c>
      <c r="D51" s="112" t="s">
        <v>468</v>
      </c>
      <c r="E51" s="112" t="s">
        <v>469</v>
      </c>
      <c r="F51" s="112" t="s">
        <v>449</v>
      </c>
    </row>
    <row r="52" spans="1:6" x14ac:dyDescent="0.2">
      <c r="A52" s="106" t="s">
        <v>252</v>
      </c>
      <c r="B52" s="107" t="str">
        <f>IF(AND((Results!$D$75 &lt; Results!$B$75),NOT(ISBLANK(Results!$D$75))), "Low","")</f>
        <v/>
      </c>
      <c r="C52" s="108" t="str">
        <f>IF(AND((Results!$D$75 &gt;= Results!$B$75), (Results!$D$75 &lt;= Results!$C$75)), "Good","")</f>
        <v/>
      </c>
      <c r="D52" s="109" t="str">
        <f>IF(Results!$D$75 &gt; Results!$C$75, "High","")</f>
        <v>High</v>
      </c>
      <c r="E52" s="110" t="str">
        <f>IF(ISBLANK(Results!$D$75), "N/A","")</f>
        <v/>
      </c>
      <c r="F52" s="110">
        <f>IF(ISBLANK(Results!$D$75), "", Results!$D$75)</f>
        <v>2.48</v>
      </c>
    </row>
    <row r="53" spans="1:6" x14ac:dyDescent="0.2">
      <c r="A53" t="s">
        <v>504</v>
      </c>
      <c r="B53" s="61" t="str">
        <f>IF(AND((Results!$D$76 &lt; Results!$B$76),NOT(ISBLANK(Results!$D$76))), "Low","")</f>
        <v/>
      </c>
      <c r="C53" s="62" t="str">
        <f>IF(AND((Results!$D$76 &gt;= Results!$B$76), (Results!$D$76 &lt;= Results!$C$76)), "Good","")</f>
        <v/>
      </c>
      <c r="D53" s="63" t="str">
        <f>IF(Results!$D$76 &gt; Results!$C$76, "High","")</f>
        <v/>
      </c>
      <c r="E53" s="64" t="str">
        <f>IF(ISBLANK(Results!$D$76), "N/A","")</f>
        <v>N/A</v>
      </c>
      <c r="F53" s="64" t="str">
        <f>IF(ISBLANK(Results!$D$76), "", Results!$D$76)</f>
        <v/>
      </c>
    </row>
    <row r="54" spans="1:6" x14ac:dyDescent="0.2">
      <c r="A54" s="106" t="s">
        <v>505</v>
      </c>
      <c r="B54" s="107" t="str">
        <f>IF(AND((Results!$D$77 &lt; Results!$B$77),NOT(ISBLANK(Results!$D$77))), "Low","")</f>
        <v/>
      </c>
      <c r="C54" s="108" t="str">
        <f>IF(AND((Results!$D$77 &gt;= Results!$B$77), (Results!$D$77 &lt;= Results!$C$77)), "Good","")</f>
        <v/>
      </c>
      <c r="D54" s="109" t="str">
        <f>IF(Results!$D$77 &gt; Results!$C$77, "High","")</f>
        <v/>
      </c>
      <c r="E54" s="110" t="str">
        <f>IF(ISBLANK(Results!$D$77), "N/A","")</f>
        <v>N/A</v>
      </c>
      <c r="F54" s="110" t="str">
        <f>IF(ISBLANK(Results!$D$77), "", Results!$D$77)</f>
        <v/>
      </c>
    </row>
    <row r="55" spans="1:6" x14ac:dyDescent="0.2">
      <c r="A55" t="s">
        <v>506</v>
      </c>
      <c r="B55" s="61" t="str">
        <f>IF(AND((Results!$D$78 &lt; Results!$B$78),NOT(ISBLANK(Results!$D$78))), "Low","")</f>
        <v/>
      </c>
      <c r="C55" s="62" t="str">
        <f>IF(AND((Results!$D$78 &gt;= Results!$B$78), (Results!$D$78 &lt;= Results!$C$78)), "Good","")</f>
        <v/>
      </c>
      <c r="D55" s="63" t="str">
        <f>IF(AND(Results!$D$78 &lt;&gt; "", Results!$D$78 &gt; Results!$C$78), "High","")</f>
        <v/>
      </c>
      <c r="E55" s="64" t="str">
        <f>IF(Results!$D$78 ="", "N/A","")</f>
        <v>N/A</v>
      </c>
      <c r="F55" s="79" t="str">
        <f>IF(ISBLANK(Results!$D$78), "", Results!$D$78)</f>
        <v/>
      </c>
    </row>
    <row r="56" spans="1:6" x14ac:dyDescent="0.2">
      <c r="A56" s="106" t="s">
        <v>507</v>
      </c>
      <c r="B56" s="107"/>
      <c r="C56" s="108"/>
      <c r="D56" s="109"/>
      <c r="E56" s="110"/>
      <c r="F56" s="113"/>
    </row>
    <row r="57" spans="1:6" x14ac:dyDescent="0.2">
      <c r="A57" t="s">
        <v>475</v>
      </c>
      <c r="B57" s="63" t="str">
        <f>IF(AND((Results!$D$114 &lt; Results!$B$114),NOT(ISBLANK(Results!$D$114))), "Low","")</f>
        <v/>
      </c>
      <c r="C57" s="62" t="str">
        <f>IF(AND((Results!$D$114 &gt;= Results!$B$114), (Results!$D$114 &lt;= Results!$C$114)), "Good","")</f>
        <v/>
      </c>
      <c r="D57" s="63" t="str">
        <f>IF(Results!$D$114 &gt; Results!$C$114, "High","")</f>
        <v/>
      </c>
      <c r="E57" s="64" t="str">
        <f>IF(ISBLANK(Results!$D$114), "N/A","")</f>
        <v>N/A</v>
      </c>
      <c r="F57" s="79" t="str">
        <f>IF(ISBLANK(Results!$D$114), "", Results!$D$114)</f>
        <v/>
      </c>
    </row>
    <row r="58" spans="1:6" x14ac:dyDescent="0.2">
      <c r="A58" s="106" t="s">
        <v>329</v>
      </c>
      <c r="B58" s="109" t="str">
        <f>IF(AND((Results!$D$108 &lt; Results!$B$108),NOT(ISBLANK(Results!$D$108))), "Low","")</f>
        <v>Low</v>
      </c>
      <c r="C58" s="108" t="str">
        <f>IF(AND((Results!$D$108 &gt;= Results!$B$108), (Results!$D$108 &lt;= Results!$C$108)), "Good","")</f>
        <v/>
      </c>
      <c r="D58" s="109" t="str">
        <f>IF(Results!$D$108 &gt; Results!$C$108, "High","")</f>
        <v/>
      </c>
      <c r="E58" s="110" t="str">
        <f>IF(ISBLANK(Results!$D$108), "N/A","")</f>
        <v/>
      </c>
      <c r="F58" s="113">
        <f>IF(ISBLANK(Results!$D$108), "", Results!$D$108)</f>
        <v>60</v>
      </c>
    </row>
    <row r="59" spans="1:6" ht="16" x14ac:dyDescent="0.2">
      <c r="A59" s="111" t="s">
        <v>508</v>
      </c>
      <c r="B59" s="112" t="s">
        <v>482</v>
      </c>
      <c r="C59" s="112" t="s">
        <v>467</v>
      </c>
      <c r="D59" s="112" t="s">
        <v>468</v>
      </c>
      <c r="E59" s="112" t="s">
        <v>469</v>
      </c>
      <c r="F59" s="112" t="s">
        <v>449</v>
      </c>
    </row>
    <row r="60" spans="1:6" x14ac:dyDescent="0.2">
      <c r="A60" s="106" t="s">
        <v>509</v>
      </c>
      <c r="B60" s="107" t="str">
        <f>IF(AND((Results!$D$18 &lt; Results!$B$18),NOT(ISBLANK(Results!$D$18))), "Low","")</f>
        <v/>
      </c>
      <c r="C60" s="108" t="str">
        <f>IF(AND((Results!$D$18 &gt;= Results!$B$18), (Results!$D$18 &lt;= Results!$C$18)), "Good","")</f>
        <v>Good</v>
      </c>
      <c r="D60" s="109" t="str">
        <f>IF(Results!$D$18 &gt; Results!$C$18, "High","")</f>
        <v/>
      </c>
      <c r="E60" s="110" t="str">
        <f>IF(ISBLANK(Results!$D$18), "N/A","")</f>
        <v/>
      </c>
      <c r="F60" s="113">
        <f>IF(ISBLANK(Results!$D$18), "", Results!$D$18)</f>
        <v>5.4</v>
      </c>
    </row>
    <row r="61" spans="1:6" x14ac:dyDescent="0.2">
      <c r="A61" t="s">
        <v>435</v>
      </c>
      <c r="B61" s="61" t="str">
        <f>IF(AND((Results!$D$19 &lt; Results!$B$19),NOT(ISBLANK(Results!$D$19))), "Low","")</f>
        <v/>
      </c>
      <c r="C61" s="62" t="str">
        <f>IF(AND((Results!$D$19 &gt;= Results!$B$19), (Results!$D$19 &lt;= Results!$C$19)), "Good","")</f>
        <v/>
      </c>
      <c r="D61" s="63" t="str">
        <f>IF(Results!$D$19 &gt; Results!$C$19, "High","")</f>
        <v>High</v>
      </c>
      <c r="E61" s="64" t="str">
        <f>IF(ISBLANK(Results!$D$19), "N/A","")</f>
        <v/>
      </c>
      <c r="F61" s="79">
        <f>IF(ISBLANK(Results!$D$19), "", Results!$D$19)</f>
        <v>61</v>
      </c>
    </row>
    <row r="62" spans="1:6" x14ac:dyDescent="0.2">
      <c r="A62" s="106" t="s">
        <v>437</v>
      </c>
      <c r="B62" s="107" t="str">
        <f>IF(AND((Results!$D$20 &lt; Results!$B$20),NOT(ISBLANK(Results!$D$20))), "Low","")</f>
        <v/>
      </c>
      <c r="C62" s="108" t="str">
        <f>IF(AND((Results!$D$20 &gt;= Results!$B$20), (Results!$D$20 &lt;= Results!$C$20)), "Good","")</f>
        <v>Good</v>
      </c>
      <c r="D62" s="109" t="str">
        <f>IF(Results!$D$20 &gt; Results!$C$20, "High","")</f>
        <v/>
      </c>
      <c r="E62" s="110" t="str">
        <f>IF(ISBLANK(Results!$D$20), "N/A","")</f>
        <v/>
      </c>
      <c r="F62" s="113">
        <f>IF(ISBLANK(Results!$D$20), "", Results!$D$20)</f>
        <v>30</v>
      </c>
    </row>
    <row r="63" spans="1:6" x14ac:dyDescent="0.2">
      <c r="A63" t="s">
        <v>510</v>
      </c>
      <c r="B63" s="61" t="str">
        <f>IF(AND((Results!$D$25 &lt; Results!$B$25),NOT(ISBLANK(Results!$D$25))), "Low","")</f>
        <v/>
      </c>
      <c r="C63" s="62" t="str">
        <f>IF(AND((Results!$D$25 &gt;= Results!$B$25), (Results!$D$25 &lt;= Results!$C$25)), "Good","")</f>
        <v>Good</v>
      </c>
      <c r="D63" s="63" t="str">
        <f>IF(AND(Results!$D$25 &gt; Results!$C$25, Results!$D25 &lt;&gt;""), "High","")</f>
        <v/>
      </c>
      <c r="E63" s="64" t="str">
        <f>IF(Results!$D$25 = "", "N/A","")</f>
        <v/>
      </c>
      <c r="F63" s="79">
        <f>IF(ISBLANK(Results!$D$25), "", Results!$D$25)</f>
        <v>2.0333333333333332</v>
      </c>
    </row>
    <row r="64" spans="1:6" x14ac:dyDescent="0.2">
      <c r="A64" s="106" t="s">
        <v>511</v>
      </c>
      <c r="B64" s="107" t="str">
        <f>IF(AND((Results!$D$73 &lt; Results!$B$73),NOT(ISBLANK(Results!$D$73))), "Low","")</f>
        <v/>
      </c>
      <c r="C64" s="108" t="str">
        <f>IF(AND((Results!$D$73 &gt;= Results!$B$73), (Results!$D$73 &lt;= Results!$C$73)), "Good","")</f>
        <v>Good</v>
      </c>
      <c r="D64" s="109" t="str">
        <f>IF(Results!$D$73 &gt; Results!$C$73, "High","")</f>
        <v/>
      </c>
      <c r="E64" s="110" t="str">
        <f>IF(ISBLANK(Results!$D$73), "N/A","")</f>
        <v/>
      </c>
      <c r="F64" s="113">
        <f>IF(ISBLANK(Results!$D$73), "", Results!$D$73)</f>
        <v>24</v>
      </c>
    </row>
    <row r="65" spans="1:6" x14ac:dyDescent="0.2">
      <c r="A65" t="s">
        <v>329</v>
      </c>
      <c r="B65" s="63" t="str">
        <f>IF(AND((Results!$D$108 &lt; Results!$B$108),NOT(ISBLANK(Results!$D$108))), "Low","")</f>
        <v>Low</v>
      </c>
      <c r="C65" s="62" t="str">
        <f>IF(AND((Results!$D$108 &gt;= Results!$B$108), (Results!$D$108 &lt;= Results!$C$108)), "Good","")</f>
        <v/>
      </c>
      <c r="D65" s="63" t="str">
        <f>IF(Results!$D$108 &gt; Results!$C$108, "High","")</f>
        <v/>
      </c>
      <c r="E65" s="64" t="str">
        <f>IF(ISBLANK(Results!$D$108), "N/A","")</f>
        <v/>
      </c>
      <c r="F65" s="79">
        <f>IF(ISBLANK(Results!$D$108), "", Results!$D$108)</f>
        <v>60</v>
      </c>
    </row>
    <row r="66" spans="1:6" x14ac:dyDescent="0.2">
      <c r="A66" s="106" t="s">
        <v>475</v>
      </c>
      <c r="B66" s="109" t="str">
        <f>IF(AND((Results!$D$114 &lt; Results!$B$114),NOT(ISBLANK(Results!$D$114))), "Low","")</f>
        <v/>
      </c>
      <c r="C66" s="108" t="str">
        <f>IF(AND((Results!$D$114 &gt;= Results!$B$114), (Results!$D$114 &lt;= Results!$C$114)), "Good","")</f>
        <v/>
      </c>
      <c r="D66" s="109" t="str">
        <f>IF(Results!$D$114 &gt; Results!$C$114, "High","")</f>
        <v/>
      </c>
      <c r="E66" s="110" t="str">
        <f>IF(ISBLANK(Results!$D$114), "N/A","")</f>
        <v>N/A</v>
      </c>
      <c r="F66" s="113" t="str">
        <f>IF(ISBLANK(Results!$D$114), "", Results!$D$114)</f>
        <v/>
      </c>
    </row>
    <row r="67" spans="1:6" ht="16" x14ac:dyDescent="0.2">
      <c r="A67" s="111" t="s">
        <v>512</v>
      </c>
      <c r="B67" s="112" t="s">
        <v>482</v>
      </c>
      <c r="C67" s="112" t="s">
        <v>467</v>
      </c>
      <c r="D67" s="112" t="s">
        <v>468</v>
      </c>
      <c r="E67" s="112" t="s">
        <v>469</v>
      </c>
      <c r="F67" s="112" t="s">
        <v>449</v>
      </c>
    </row>
    <row r="68" spans="1:6" x14ac:dyDescent="0.2">
      <c r="A68" s="106" t="s">
        <v>513</v>
      </c>
      <c r="B68" s="107" t="str">
        <f>IF(AND((Results!$D$27 &lt; Results!$B$27),NOT(ISBLANK(Results!$D$27))), "Low","")</f>
        <v/>
      </c>
      <c r="C68" s="108" t="str">
        <f>IF(AND((Results!$D$27 &lt;&gt; ""), (Results!$D$27 &gt;= Results!$B$27), (Results!$D$27 &lt;= Results!$C$27)), "Good","")</f>
        <v/>
      </c>
      <c r="D68" s="109" t="str">
        <f>IF(Results!$D$27 &gt; Results!$C$27, "High","")</f>
        <v/>
      </c>
      <c r="E68" s="110" t="str">
        <f>IF(ISBLANK(Results!$D$27), "N/A","")</f>
        <v>N/A</v>
      </c>
      <c r="F68" s="113" t="str">
        <f>IF(ISBLANK(Results!$D$27), "", Results!$D$27)</f>
        <v/>
      </c>
    </row>
    <row r="69" spans="1:6" x14ac:dyDescent="0.2">
      <c r="A69" t="s">
        <v>514</v>
      </c>
      <c r="B69" s="61" t="str">
        <f>IF(AND((Results!$D$28 &lt; Results!$B$28),NOT(ISBLANK(Results!$D$28))), "Low","")</f>
        <v/>
      </c>
      <c r="C69" s="62" t="str">
        <f>IF(AND((Results!$D$28 &lt;&gt; ""), (Results!$D$28 &gt;= Results!$B$28), (Results!$D$28 &lt;= Results!$C$28)), "Good","")</f>
        <v/>
      </c>
      <c r="D69" s="63" t="str">
        <f>IF(Results!$D$28 &gt; Results!$C$28, "High","")</f>
        <v/>
      </c>
      <c r="E69" s="64" t="str">
        <f>IF(ISBLANK(Results!$D$28), "N/A","")</f>
        <v>N/A</v>
      </c>
      <c r="F69" s="79" t="str">
        <f>IF(ISBLANK(Results!$D$28), "", Results!$D$28)</f>
        <v/>
      </c>
    </row>
    <row r="70" spans="1:6" x14ac:dyDescent="0.2">
      <c r="A70" s="106" t="s">
        <v>515</v>
      </c>
      <c r="B70" s="107" t="str">
        <f>IF(AND((Results!$D$29 &lt; Results!$B$29),NOT(ISBLANK(Results!$D$29))), "Low","")</f>
        <v/>
      </c>
      <c r="C70" s="108" t="str">
        <f>IF(AND((Results!$D$29 &lt;&gt; ""), (Results!$D$29 &gt;= Results!$B$29), (Results!$D$29 &lt;= Results!$C$29)), "Good","")</f>
        <v/>
      </c>
      <c r="D70" s="109" t="str">
        <f>IF(Results!$D$29 &gt; Results!$C$29, "High","")</f>
        <v/>
      </c>
      <c r="E70" s="110" t="str">
        <f>IF(ISBLANK(Results!$D$29), "N/A","")</f>
        <v>N/A</v>
      </c>
      <c r="F70" s="113" t="str">
        <f>IF(ISBLANK(Results!$D$29), "", Results!$D$29)</f>
        <v/>
      </c>
    </row>
    <row r="71" spans="1:6" x14ac:dyDescent="0.2">
      <c r="A71" t="s">
        <v>332</v>
      </c>
      <c r="B71" s="61" t="str">
        <f>IF(AND((Results!$D$109 &lt; Results!$B$109),NOT(ISBLANK(Results!$D$109))), "Low","")</f>
        <v/>
      </c>
      <c r="C71" s="62" t="str">
        <f>IF(AND((Results!$D$109 &gt;= Results!$B$109), (Results!$D$109 &lt;= Results!$C$109)), "Good","")</f>
        <v/>
      </c>
      <c r="D71" s="63" t="str">
        <f>IF(Results!$D$109 &gt; Results!$C$109, "High","")</f>
        <v/>
      </c>
      <c r="E71" s="64" t="str">
        <f>IF(ISBLANK(Results!$D$109), "N/A","")</f>
        <v>N/A</v>
      </c>
      <c r="F71" s="79" t="str">
        <f>IF(ISBLANK(Results!$D$109), "", Results!$D$109)</f>
        <v/>
      </c>
    </row>
    <row r="72" spans="1:6" x14ac:dyDescent="0.2">
      <c r="A72" s="106" t="s">
        <v>329</v>
      </c>
      <c r="B72" s="109" t="str">
        <f>IF(AND((Results!$D$108 &lt; Results!$B$108),NOT(ISBLANK(Results!$D$108))), "Low","")</f>
        <v>Low</v>
      </c>
      <c r="C72" s="108" t="str">
        <f>IF(AND((Results!$D$108 &gt;= Results!$B$108), (Results!$D$108 &lt;= Results!$C$108)), "Good","")</f>
        <v/>
      </c>
      <c r="D72" s="109" t="str">
        <f>IF(Results!$D$108 &gt; Results!$C$108, "High","")</f>
        <v/>
      </c>
      <c r="E72" s="110" t="str">
        <f>IF(ISBLANK(Results!$D$108), "N/A","")</f>
        <v/>
      </c>
      <c r="F72" s="113">
        <f>IF(ISBLANK(Results!$D$108), "", Results!$D$108)</f>
        <v>60</v>
      </c>
    </row>
    <row r="73" spans="1:6" ht="16" x14ac:dyDescent="0.2">
      <c r="A73" s="111" t="s">
        <v>516</v>
      </c>
      <c r="B73" s="112" t="s">
        <v>482</v>
      </c>
      <c r="C73" s="112" t="s">
        <v>467</v>
      </c>
      <c r="D73" s="112" t="s">
        <v>468</v>
      </c>
      <c r="E73" s="112" t="s">
        <v>469</v>
      </c>
      <c r="F73" s="112" t="s">
        <v>449</v>
      </c>
    </row>
    <row r="74" spans="1:6" x14ac:dyDescent="0.2">
      <c r="A74" s="106" t="s">
        <v>501</v>
      </c>
      <c r="B74" s="107" t="str">
        <f>IF(AND((Results!$D$59 &lt; Results!$B$59),NOT(ISBLANK(Results!$D$59))), "Low","")</f>
        <v/>
      </c>
      <c r="C74" s="108" t="str">
        <f>IF(AND((Results!$D$59 &gt;= Results!$B$59), (Results!$D$59 &lt;= Results!$C$59)), "Good","")</f>
        <v/>
      </c>
      <c r="D74" s="109" t="str">
        <f>IF(Results!$D$59 &gt; Results!$C$59, "High","")</f>
        <v/>
      </c>
      <c r="E74" s="110" t="str">
        <f>IF(ISBLANK(Results!$D$59), "N/A","")</f>
        <v>N/A</v>
      </c>
      <c r="F74" s="110" t="str">
        <f>IF(ISBLANK(Results!$D$59), "", Results!$D$59)</f>
        <v/>
      </c>
    </row>
    <row r="75" spans="1:6" x14ac:dyDescent="0.2">
      <c r="A75" t="s">
        <v>332</v>
      </c>
      <c r="B75" s="61" t="str">
        <f>IF(AND((Results!$D$109 &lt; Results!$B$109),NOT(ISBLANK(Results!$D$109))), "Low","")</f>
        <v/>
      </c>
      <c r="C75" s="62" t="str">
        <f>IF(AND((Results!$D$109 &gt;= Results!$B$109), (Results!$D$109 &lt;= Results!$C$109)), "Good","")</f>
        <v/>
      </c>
      <c r="D75" s="63" t="str">
        <f>IF(Results!$D$109 &gt; Results!$C$109, "High","")</f>
        <v/>
      </c>
      <c r="E75" s="64" t="str">
        <f>IF(ISBLANK(Results!$D$109), "N/A","")</f>
        <v>N/A</v>
      </c>
      <c r="F75" s="79" t="str">
        <f>IF(ISBLANK(Results!$D$109), "", Results!$D$109)</f>
        <v/>
      </c>
    </row>
    <row r="76" spans="1:6" x14ac:dyDescent="0.2">
      <c r="A76" s="106" t="s">
        <v>517</v>
      </c>
      <c r="B76" s="107" t="str">
        <f>IF(AND((Results!$D$117 &lt; Results!$B$117),NOT(ISBLANK(Results!$D$117))), "Low","")</f>
        <v/>
      </c>
      <c r="C76" s="108" t="str">
        <f>IF(AND((Results!$D$117 &gt;= Results!$B$117), (Results!$D$117 &lt;= Results!$C$117)), "Good","")</f>
        <v/>
      </c>
      <c r="D76" s="109" t="str">
        <f>IF(Results!$D$117 &gt; Results!$C$117, "High","")</f>
        <v/>
      </c>
      <c r="E76" s="110" t="str">
        <f>IF(ISBLANK(Results!$D$117), "N/A","")</f>
        <v>N/A</v>
      </c>
      <c r="F76" s="113" t="str">
        <f>IF(ISBLANK(Results!$D$117), "", Results!$D$117)</f>
        <v/>
      </c>
    </row>
    <row r="77" spans="1:6" ht="16" x14ac:dyDescent="0.2">
      <c r="A77" s="111" t="s">
        <v>518</v>
      </c>
      <c r="B77" s="112" t="s">
        <v>482</v>
      </c>
      <c r="C77" s="112" t="s">
        <v>467</v>
      </c>
      <c r="D77" s="112" t="s">
        <v>468</v>
      </c>
      <c r="E77" s="112" t="s">
        <v>469</v>
      </c>
      <c r="F77" s="112" t="s">
        <v>449</v>
      </c>
    </row>
    <row r="78" spans="1:6" x14ac:dyDescent="0.2">
      <c r="A78" s="106" t="s">
        <v>402</v>
      </c>
      <c r="B78" s="107" t="str">
        <f>IF(AND((Results!$D$46 &lt; Results!$B$46),NOT(ISBLANK(Results!$D$46))), "Low","")</f>
        <v>Low</v>
      </c>
      <c r="C78" s="108" t="str">
        <f>IF(AND((Results!$D$46 &gt;= Results!$B$46), (Results!$D$46 &lt;= Results!$C$46)), "Good","")</f>
        <v/>
      </c>
      <c r="D78" s="109" t="str">
        <f>IF(Results!$D$46 &gt; Results!$C$46, "High","")</f>
        <v/>
      </c>
      <c r="E78" s="110" t="str">
        <f>IF(ISBLANK(Results!$D$46), "N/A","")</f>
        <v/>
      </c>
      <c r="F78" s="113">
        <f>IF(ISBLANK(Results!$D$46), "", Results!$D$46)</f>
        <v>0.6</v>
      </c>
    </row>
    <row r="79" spans="1:6" x14ac:dyDescent="0.2">
      <c r="A79" t="s">
        <v>519</v>
      </c>
      <c r="B79" s="62" t="str">
        <f>IF(AND((Results!$D$49 &lt; 0.8),NOT(ISBLANK(Results!$D$49))), "Low risk","")</f>
        <v>Low risk</v>
      </c>
      <c r="C79" s="61" t="str">
        <f>IF(AND((Results!$D$49 &gt;= 0.8), (Results!$D$49 &lt;= 1.8)), "Some risk","")</f>
        <v/>
      </c>
      <c r="D79" s="63" t="str">
        <f>IF(Results!$D$46 &gt; 1.8, "High risk","")</f>
        <v/>
      </c>
      <c r="E79" s="64" t="str">
        <f>IF(ISBLANK(Results!$D$46), "N/A","")</f>
        <v/>
      </c>
      <c r="F79" s="79">
        <f>IF(ISBLANK(Results!$D$49), "", Results!$D$49)</f>
        <v>0.23809523809523808</v>
      </c>
    </row>
    <row r="80" spans="1:6" ht="16" x14ac:dyDescent="0.2">
      <c r="A80" s="114" t="s">
        <v>405</v>
      </c>
      <c r="B80" s="107" t="str">
        <f>IF(AND((Results!$D$72 &lt; Results!$B$72),NOT(ISBLANK(Results!$D$72))), "Low","")</f>
        <v/>
      </c>
      <c r="C80" s="108" t="str">
        <f>IF(AND((Results!$D$72 &gt;= Results!$B$72), (Results!$D$72 &lt;= Results!$C$72)), "Good","")</f>
        <v>Good</v>
      </c>
      <c r="D80" s="109" t="str">
        <f>IF(Results!$D$72 &gt; Results!$C$72, "High","")</f>
        <v/>
      </c>
      <c r="E80" s="110" t="str">
        <f>IF(ISBLANK(Results!$D$72), "N/A","")</f>
        <v/>
      </c>
      <c r="F80" s="113">
        <f>IF(ISBLANK(Results!$D$72), "", Results!$D$72)</f>
        <v>40</v>
      </c>
    </row>
    <row r="81" spans="1:6" ht="16" x14ac:dyDescent="0.2">
      <c r="A81" s="59" t="s">
        <v>209</v>
      </c>
      <c r="B81" s="63" t="str">
        <f>IF(AND((Results!$D$60 &gt;= 0), (Results!$D$60 &lt; Results!$B$60), (Results!$D$60 &lt;&gt;0)), "Low","")</f>
        <v/>
      </c>
      <c r="C81" s="62" t="str">
        <f>IF(Results!$D$60 &gt;= Results!$B$60, "Good","")</f>
        <v>Good</v>
      </c>
      <c r="D81" s="63"/>
      <c r="E81" s="64" t="str">
        <f>IF(ISBLANK(Results!$D$60), "N/A","")</f>
        <v/>
      </c>
      <c r="F81" s="79">
        <f>IF(ISBLANK(Results!$D$60), "", Results!$D$60)</f>
        <v>90</v>
      </c>
    </row>
    <row r="82" spans="1:6" ht="16" x14ac:dyDescent="0.2">
      <c r="A82" s="114" t="s">
        <v>332</v>
      </c>
      <c r="B82" s="107" t="str">
        <f>IF(AND((Results!$D$109 &lt; Results!$B$109),NOT(ISBLANK(Results!$D$109))), "Low","")</f>
        <v/>
      </c>
      <c r="C82" s="108" t="str">
        <f>IF(AND((Results!$D$109 &gt;= Results!$B$109), (Results!$D$109 &lt;= Results!$C$109)), "Good","")</f>
        <v/>
      </c>
      <c r="D82" s="109" t="str">
        <f>IF(Results!$D$109 &gt; Results!$C$109, "High","")</f>
        <v/>
      </c>
      <c r="E82" s="110" t="str">
        <f>IF(ISBLANK(Results!$D$109), "N/A","")</f>
        <v>N/A</v>
      </c>
      <c r="F82" s="113" t="str">
        <f>IF(ISBLANK(Results!$D$109), "", Results!$D$109)</f>
        <v/>
      </c>
    </row>
    <row r="83" spans="1:6" ht="16" x14ac:dyDescent="0.2">
      <c r="A83" s="111" t="s">
        <v>520</v>
      </c>
      <c r="B83" s="112" t="s">
        <v>482</v>
      </c>
      <c r="C83" s="112" t="s">
        <v>467</v>
      </c>
      <c r="D83" s="112" t="s">
        <v>468</v>
      </c>
      <c r="E83" s="112" t="s">
        <v>469</v>
      </c>
      <c r="F83" s="112" t="s">
        <v>449</v>
      </c>
    </row>
    <row r="84" spans="1:6" x14ac:dyDescent="0.2">
      <c r="A84" s="106" t="s">
        <v>475</v>
      </c>
      <c r="B84" s="109" t="str">
        <f>IF(AND((Results!$D$114 &lt; Results!$B$114),NOT(ISBLANK(Results!$D$114))), "Low","")</f>
        <v/>
      </c>
      <c r="C84" s="108" t="str">
        <f>IF(AND((Results!$D$114 &gt;= Results!$B$114), (Results!$D$114 &lt;= Results!$C$114)), "Good","")</f>
        <v/>
      </c>
      <c r="D84" s="109" t="str">
        <f>IF(Results!$D$114 &gt; Results!$C$114, "High","")</f>
        <v/>
      </c>
      <c r="E84" s="110" t="str">
        <f>IF(ISBLANK(Results!$D$114), "N/A","")</f>
        <v>N/A</v>
      </c>
      <c r="F84" s="113" t="str">
        <f>IF(ISBLANK(Results!$D$114), "", Results!$D$114)</f>
        <v/>
      </c>
    </row>
    <row r="85" spans="1:6" x14ac:dyDescent="0.2">
      <c r="A85" t="s">
        <v>160</v>
      </c>
      <c r="B85" s="63" t="str">
        <f>IF(AND((Results!$D$42 &gt;= 0), (Results!$D$42 &lt; Results!$B$42), (Results!$D$42 &lt;&gt;0)), "Low","")</f>
        <v/>
      </c>
      <c r="C85" s="62" t="str">
        <f>IF(AND((Results!$D$42 &gt;= Results!$B$42), (Results!$D$42 &lt;= Results!$C$42)), "Good","")</f>
        <v/>
      </c>
      <c r="D85" s="63" t="str">
        <f>IF(Results!$D$42 &gt; Results!$C$42, "High","")</f>
        <v/>
      </c>
      <c r="E85" s="64" t="str">
        <f>IF(ISBLANK(Results!$D$42), "N/A","")</f>
        <v>N/A</v>
      </c>
      <c r="F85" s="79" t="str">
        <f>IF(ISBLANK(Results!$D$42), "", Results!$D$42)</f>
        <v/>
      </c>
    </row>
    <row r="86" spans="1:6" x14ac:dyDescent="0.2">
      <c r="A86" s="106" t="s">
        <v>164</v>
      </c>
      <c r="B86" s="109" t="str">
        <f>IF(AND((Results!$D$43 &gt;= 0), (Results!$D$43 &lt; Results!$B$43), (Results!$D$43 &lt;&gt;0)), "Low","")</f>
        <v/>
      </c>
      <c r="C86" s="108" t="str">
        <f>IF(AND((Results!$D$43 &gt;= Results!$B$43), (Results!$D$43 &lt;= Results!$C$43)), "Good","")</f>
        <v/>
      </c>
      <c r="D86" s="109" t="str">
        <f>IF(Results!$D$43 &gt; Results!$C$43, "High","")</f>
        <v/>
      </c>
      <c r="E86" s="110" t="str">
        <f>IF(ISBLANK(Results!$D$43), "N/A","")</f>
        <v>N/A</v>
      </c>
      <c r="F86" s="113" t="str">
        <f>IF(ISBLANK(Results!$D$43), "", Results!$D$43)</f>
        <v/>
      </c>
    </row>
    <row r="87" spans="1:6" ht="16" x14ac:dyDescent="0.2">
      <c r="A87" s="59" t="s">
        <v>521</v>
      </c>
      <c r="B87" s="63" t="str">
        <f>IF(AND((Results!$D$41 &lt; Results!$B$41),NOT(ISBLANK(Results!$D$41))), "Low","")</f>
        <v/>
      </c>
      <c r="C87" s="62" t="str">
        <f>IF(AND((Results!$D$41 &gt;= Results!$B$41), (Results!$D$41 &lt;= Results!$C$41)), "Good","")</f>
        <v/>
      </c>
      <c r="D87" s="63" t="str">
        <f>IF(Results!$D$41 &gt; Results!$C$41, "High","")</f>
        <v/>
      </c>
      <c r="E87" s="64" t="str">
        <f>IF(ISBLANK(Results!$D$41), "N/A","")</f>
        <v>N/A</v>
      </c>
      <c r="F87" s="79" t="str">
        <f>IF(ISBLANK(Results!$D$41), "", Results!$D$41)</f>
        <v/>
      </c>
    </row>
    <row r="88" spans="1:6" ht="16" x14ac:dyDescent="0.2">
      <c r="A88" s="114" t="s">
        <v>522</v>
      </c>
      <c r="B88" s="109" t="str">
        <f>IF(AND((Results!$D$71 &gt;= 0), (Results!$D$71 &lt; Results!$B$71), (Results!$D$71 &lt;&gt;0)), "Low","")</f>
        <v>Low</v>
      </c>
      <c r="C88" s="108" t="str">
        <f>IF(AND((Results!$D$71 &gt;= Results!$B$71), (Results!$D$71 &lt;= Results!$C$71)), "Good","")</f>
        <v/>
      </c>
      <c r="D88" s="109" t="str">
        <f>IF(Results!$D$71 &gt; Results!$C$71, "High","")</f>
        <v/>
      </c>
      <c r="E88" s="110" t="str">
        <f>IF(ISBLANK(Results!$D$71), "N/A","")</f>
        <v/>
      </c>
      <c r="F88" s="113">
        <f>IF(ISBLANK(Results!$D$71), "", Results!$D$71)</f>
        <v>64</v>
      </c>
    </row>
    <row r="89" spans="1:6" ht="16" x14ac:dyDescent="0.2">
      <c r="A89" s="59" t="s">
        <v>523</v>
      </c>
      <c r="B89" s="63" t="str">
        <f>IF(AND((Results!$D$36 &lt; Results!$B$36),NOT(ISBLANK(Results!$D$36))), "Low","")</f>
        <v>Low</v>
      </c>
      <c r="C89" s="62" t="str">
        <f>IF(AND((Results!$D$36 &gt;= Results!$B$36), (Results!$D$36 &lt;= Results!$C$36)), "Good","")</f>
        <v/>
      </c>
      <c r="D89" s="63" t="str">
        <f>IF(Results!$D$36 &gt; Results!$C$36, "High","")</f>
        <v/>
      </c>
      <c r="E89" s="64" t="str">
        <f>IF(ISBLANK(Results!$D$36), "N/A","")</f>
        <v/>
      </c>
      <c r="F89" s="79">
        <f>IF(ISBLANK(Results!$D$36), "", Results!$D$36)</f>
        <v>22</v>
      </c>
    </row>
    <row r="90" spans="1:6" ht="16" x14ac:dyDescent="0.2">
      <c r="A90" s="111" t="s">
        <v>524</v>
      </c>
      <c r="B90" s="112" t="s">
        <v>482</v>
      </c>
      <c r="C90" s="112" t="s">
        <v>467</v>
      </c>
      <c r="D90" s="112" t="s">
        <v>468</v>
      </c>
      <c r="E90" s="112" t="s">
        <v>469</v>
      </c>
      <c r="F90" s="112" t="s">
        <v>449</v>
      </c>
    </row>
    <row r="91" spans="1:6" ht="16" x14ac:dyDescent="0.2">
      <c r="A91" s="114" t="s">
        <v>525</v>
      </c>
      <c r="B91" s="109" t="str">
        <f>IF(Results!$D$75 &gt; Results!$C$75, "Low","")</f>
        <v>Low</v>
      </c>
      <c r="C91" s="108" t="str">
        <f>IF(AND((Results!$D$75 &gt;= Results!$B$75), (Results!$D$75 &lt;= Results!$C$75)), "Good","")</f>
        <v/>
      </c>
      <c r="D91" s="107" t="str">
        <f>IF(AND((Results!$D$75 &lt; Results!$B$75),NOT(ISBLANK(Results!$D$75))), "High","")</f>
        <v/>
      </c>
      <c r="E91" s="110" t="str">
        <f>IF(ISBLANK(Results!$D$75), "N/A","")</f>
        <v/>
      </c>
      <c r="F91" s="110">
        <f>IF(ISBLANK(Results!$D$75), "", Results!$D$75)</f>
        <v>2.48</v>
      </c>
    </row>
    <row r="92" spans="1:6" ht="16" x14ac:dyDescent="0.2">
      <c r="A92" s="59" t="s">
        <v>387</v>
      </c>
      <c r="B92" s="63" t="str">
        <f>IF(AND((Results!$D$45 &lt; Results!$B$45),NOT(ISBLANK(Results!$D$45))), "Low","")</f>
        <v/>
      </c>
      <c r="C92" s="62" t="str">
        <f>IF(AND((Results!$D$45 &gt;= Results!$B$45), (Results!$D$45 &lt;= Results!$C$45)), "Good","")</f>
        <v>Good</v>
      </c>
      <c r="D92" s="61" t="str">
        <f>IF(Results!$D$45 &gt; Results!$C$45, "High","")</f>
        <v/>
      </c>
      <c r="E92" s="64" t="str">
        <f>IF(ISBLANK(Results!$D$45), "N/A","")</f>
        <v/>
      </c>
      <c r="F92" s="79">
        <f>IF(ISBLANK(Results!$D$45), "", Results!$D$45)</f>
        <v>5.6</v>
      </c>
    </row>
    <row r="93" spans="1:6" ht="16" x14ac:dyDescent="0.2">
      <c r="A93" s="114" t="s">
        <v>160</v>
      </c>
      <c r="B93" s="109" t="str">
        <f>IF(AND((Results!$D$42 &gt;= 0), (Results!$D$42 &lt; Results!$B$42), (Results!$D$42 &lt;&gt;0)), "Low","")</f>
        <v/>
      </c>
      <c r="C93" s="108" t="str">
        <f>IF(AND((Results!$D$42 &gt;= Results!$B$42), (Results!$D$42 &lt;= Results!$C$42)), "Good","")</f>
        <v/>
      </c>
      <c r="D93" s="107" t="str">
        <f>IF(Results!$D$42 &gt; Results!$C$42, "High","")</f>
        <v/>
      </c>
      <c r="E93" s="110" t="str">
        <f>IF(ISBLANK(Results!$D$42), "N/A","")</f>
        <v>N/A</v>
      </c>
      <c r="F93" s="113" t="str">
        <f>IF(ISBLANK(Results!$D$42), "", Results!$D$42)</f>
        <v/>
      </c>
    </row>
    <row r="94" spans="1:6" ht="16" x14ac:dyDescent="0.2">
      <c r="A94" s="59" t="s">
        <v>164</v>
      </c>
      <c r="B94" s="63" t="str">
        <f>IF(AND((Results!$D$43 &gt;= 0), (Results!$D$43 &lt; Results!$B$43), (Results!$D$43 &lt;&gt;0)), "Low","")</f>
        <v/>
      </c>
      <c r="C94" s="62" t="str">
        <f>IF(AND((Results!$D$43 &gt;= Results!$B$43), (Results!$D$43 &lt;= Results!$C$43)), "Good","")</f>
        <v/>
      </c>
      <c r="D94" s="61" t="str">
        <f>IF(Results!$D$43 &gt; Results!$C$43, "High","")</f>
        <v/>
      </c>
      <c r="E94" s="64" t="str">
        <f>IF(ISBLANK(Results!$D$43), "N/A","")</f>
        <v>N/A</v>
      </c>
      <c r="F94" s="79" t="str">
        <f>IF(ISBLANK(Results!$D$43), "", Results!$D$43)</f>
        <v/>
      </c>
    </row>
    <row r="95" spans="1:6" ht="16" x14ac:dyDescent="0.2">
      <c r="A95" s="114" t="s">
        <v>521</v>
      </c>
      <c r="B95" s="109" t="str">
        <f>IF(AND((Results!$D$41 &lt; Results!$B$41),NOT(ISBLANK(Results!$D$41))), "Low","")</f>
        <v/>
      </c>
      <c r="C95" s="108" t="str">
        <f>IF(AND((Results!$D$41 &gt;= Results!$B$41), (Results!$D$41 &lt;= Results!$C$41)), "Good","")</f>
        <v/>
      </c>
      <c r="D95" s="107" t="str">
        <f>IF(Results!$D$41 &gt; Results!$C$41, "High","")</f>
        <v/>
      </c>
      <c r="E95" s="110" t="str">
        <f>IF(ISBLANK(Results!$D$41), "N/A","")</f>
        <v>N/A</v>
      </c>
      <c r="F95" s="113" t="str">
        <f>IF(ISBLANK(Results!$D$41), "", Results!$D$41)</f>
        <v/>
      </c>
    </row>
    <row r="96" spans="1:6" ht="16" x14ac:dyDescent="0.2">
      <c r="A96" s="59" t="s">
        <v>372</v>
      </c>
      <c r="B96" s="63" t="str">
        <f>IF(AND((Results!$D$6 &lt; Results!$B$6),NOT(ISBLANK(Results!$D$6))), "Low","")</f>
        <v/>
      </c>
      <c r="C96" s="62" t="str">
        <f>IF(AND((Results!$D$6 &gt;= Results!$B$6), (Results!$D$6 &lt;= Results!$C$6)), "Good","")</f>
        <v/>
      </c>
      <c r="D96" s="61" t="str">
        <f>IF(Results!$D$6 &gt; Results!$C$6, "High","")</f>
        <v/>
      </c>
      <c r="E96" s="64" t="str">
        <f>IF(ISBLANK(Results!$D$6), "N/A","")</f>
        <v>N/A</v>
      </c>
      <c r="F96" s="79" t="str">
        <f>IF(ISBLANK(Results!$D$6), "", Results!$D$6)</f>
        <v/>
      </c>
    </row>
    <row r="97" spans="1:7" ht="16" x14ac:dyDescent="0.2">
      <c r="A97" s="114" t="s">
        <v>374</v>
      </c>
      <c r="B97" s="109" t="str">
        <f>IF(AND((Results!$D$7 &lt; Results!$B$7),NOT(ISBLANK(Results!$D$7))), "Low","")</f>
        <v>Low</v>
      </c>
      <c r="C97" s="108" t="str">
        <f>IF(AND((Results!$D$7 &gt;= Results!$B$7), (Results!$D$7 &lt;= Results!$C$7)), "Good","")</f>
        <v/>
      </c>
      <c r="D97" s="107" t="str">
        <f>IF(Results!$D$7 &gt; Results!$C$7, "High","")</f>
        <v/>
      </c>
      <c r="E97" s="110" t="str">
        <f>IF(ISBLANK(Results!$D$7), "N/A","")</f>
        <v/>
      </c>
      <c r="F97" s="113">
        <f>IF(ISBLANK(Results!$D$7), "", Results!$D$7)</f>
        <v>131</v>
      </c>
    </row>
    <row r="98" spans="1:7" ht="16" x14ac:dyDescent="0.2">
      <c r="A98" s="59" t="s">
        <v>523</v>
      </c>
      <c r="B98" s="63" t="str">
        <f>IF(AND((Results!$D$36 &lt; Results!$B$36),NOT(ISBLANK(Results!$D$36))), "Low","")</f>
        <v>Low</v>
      </c>
      <c r="C98" s="62" t="str">
        <f>IF(AND((Results!$D$36 &gt;= Results!$B$36), (Results!$D$36 &lt;= Results!$C$36)), "Good","")</f>
        <v/>
      </c>
      <c r="D98" s="61" t="str">
        <f>IF(Results!$D$36 &gt; Results!$C$36, "High","")</f>
        <v/>
      </c>
      <c r="E98" s="64" t="str">
        <f>IF(ISBLANK(Results!$D$36), "N/A","")</f>
        <v/>
      </c>
      <c r="F98" s="79">
        <f>IF(ISBLANK(Results!$D$36), "", Results!$D$36)</f>
        <v>22</v>
      </c>
    </row>
    <row r="99" spans="1:7" ht="16" x14ac:dyDescent="0.2">
      <c r="A99" s="114" t="s">
        <v>414</v>
      </c>
      <c r="B99" s="109" t="str">
        <f>IF(AND((Results!$D$69 &lt; Results!$B$69),NOT(ISBLANK(Results!$D$69))), "Low","")</f>
        <v>Low</v>
      </c>
      <c r="C99" s="108" t="str">
        <f>IF(AND((Results!$D$69 &gt;= Results!$B$69), (Results!$D$69 &lt;= Results!$C$69)), "Good","")</f>
        <v/>
      </c>
      <c r="D99" s="107" t="str">
        <f>IF(Results!$D$69 &gt; Results!$C$69, "High","")</f>
        <v/>
      </c>
      <c r="E99" s="110" t="str">
        <f>IF(ISBLANK(Results!$D$69), "N/A","")</f>
        <v/>
      </c>
      <c r="F99" s="113">
        <f>IF(ISBLANK(Results!$D$69), "", Results!$D$69)</f>
        <v>0.9</v>
      </c>
    </row>
    <row r="100" spans="1:7" ht="16.5" customHeight="1" x14ac:dyDescent="0.2">
      <c r="A100" s="59"/>
      <c r="B100" s="63"/>
      <c r="C100" s="62"/>
      <c r="D100" s="61"/>
      <c r="E100" s="64"/>
      <c r="F100" s="79"/>
    </row>
    <row r="101" spans="1:7" ht="16" x14ac:dyDescent="0.2">
      <c r="A101" s="111" t="s">
        <v>526</v>
      </c>
      <c r="B101" s="112" t="s">
        <v>482</v>
      </c>
      <c r="C101" s="112" t="s">
        <v>467</v>
      </c>
      <c r="D101" s="112" t="s">
        <v>468</v>
      </c>
      <c r="E101" s="112" t="s">
        <v>469</v>
      </c>
      <c r="F101" s="112" t="s">
        <v>449</v>
      </c>
    </row>
    <row r="102" spans="1:7" ht="16" x14ac:dyDescent="0.2">
      <c r="A102" s="114" t="s">
        <v>525</v>
      </c>
      <c r="B102" s="109" t="str">
        <f>IF(Results!$D$75 &gt; Results!$C$75, "Low","")</f>
        <v>Low</v>
      </c>
      <c r="C102" s="108" t="str">
        <f>IF(AND((Results!$D$75 &gt;= Results!$B$75), (Results!$D$75 &lt;= Results!$C$75)), "Good","")</f>
        <v/>
      </c>
      <c r="D102" s="107" t="str">
        <f>IF(AND((Results!$D$75 &lt; Results!$B$75),NOT(ISBLANK(Results!$D$75))), "High","")</f>
        <v/>
      </c>
      <c r="E102" s="110" t="str">
        <f>IF(ISBLANK(Results!$D$75), "N/A","")</f>
        <v/>
      </c>
      <c r="F102" s="110">
        <f>IF(ISBLANK(Results!$D$75), "", Results!$D$75)</f>
        <v>2.48</v>
      </c>
    </row>
    <row r="103" spans="1:7" ht="16" x14ac:dyDescent="0.2">
      <c r="A103" s="59" t="s">
        <v>387</v>
      </c>
      <c r="B103" s="63" t="str">
        <f>IF(AND((Results!$D$45 &lt; Results!$B$45),NOT(ISBLANK(Results!$D$45))), "Low","")</f>
        <v/>
      </c>
      <c r="C103" s="62" t="str">
        <f>IF(AND((Results!$D$45 &gt;= Results!$B$45), (Results!$D$45 &lt;= Results!$C$45)), "Good","")</f>
        <v>Good</v>
      </c>
      <c r="D103" s="61" t="str">
        <f>IF(Results!$D$45 &gt; Results!$C$45, "High","")</f>
        <v/>
      </c>
      <c r="E103" s="64" t="str">
        <f>IF(ISBLANK(Results!$D$45), "N/A","")</f>
        <v/>
      </c>
      <c r="F103" s="79">
        <f>IF(ISBLANK(Results!$D$45), "", Results!$D$45)</f>
        <v>5.6</v>
      </c>
    </row>
    <row r="104" spans="1:7" ht="16" x14ac:dyDescent="0.2">
      <c r="A104" s="114" t="s">
        <v>160</v>
      </c>
      <c r="B104" s="109" t="str">
        <f>IF(AND((Results!$D$42 &gt;= 0), (Results!$D$42 &lt; Results!$B$42), (Results!$D$42 &lt;&gt;0)), "Low","")</f>
        <v/>
      </c>
      <c r="C104" s="108" t="str">
        <f>IF(AND((Results!$D$42 &gt;= Results!$B$42), (Results!$D$42 &lt;= Results!$C$42)), "Good","")</f>
        <v/>
      </c>
      <c r="D104" s="107" t="str">
        <f>IF(Results!$D$42 &gt; Results!$C$42, "High","")</f>
        <v/>
      </c>
      <c r="E104" s="110" t="str">
        <f>IF(ISBLANK(Results!$D$42), "N/A","")</f>
        <v>N/A</v>
      </c>
      <c r="F104" s="113" t="str">
        <f>IF(ISBLANK(Results!$D$42), "", Results!$D$42)</f>
        <v/>
      </c>
    </row>
    <row r="105" spans="1:7" ht="16" x14ac:dyDescent="0.2">
      <c r="A105" s="59" t="s">
        <v>164</v>
      </c>
      <c r="B105" s="63" t="str">
        <f>IF(AND((Results!$D$43 &gt;= 0), (Results!$D$43 &lt; Results!$B$43), (Results!$D$43 &lt;&gt;0)), "Low","")</f>
        <v/>
      </c>
      <c r="C105" s="62" t="str">
        <f>IF(AND((Results!$D$43 &gt;= Results!$B$43), (Results!$D$43 &lt;= Results!$C$43)), "Good","")</f>
        <v/>
      </c>
      <c r="D105" s="61" t="str">
        <f>IF(Results!$D$43 &gt; Results!$C$43, "High","")</f>
        <v/>
      </c>
      <c r="E105" s="64" t="str">
        <f>IF(ISBLANK(Results!$D$43), "N/A","")</f>
        <v>N/A</v>
      </c>
      <c r="F105" s="79" t="str">
        <f>IF(ISBLANK(Results!$D$43), "", Results!$D$43)</f>
        <v/>
      </c>
    </row>
    <row r="106" spans="1:7" ht="16" x14ac:dyDescent="0.2">
      <c r="A106" s="114" t="s">
        <v>521</v>
      </c>
      <c r="B106" s="109" t="str">
        <f>IF(AND((Results!$D$41 &lt; Results!$B$41),NOT(ISBLANK(Results!$D$41))), "Low","")</f>
        <v/>
      </c>
      <c r="C106" s="108" t="str">
        <f>IF(AND((Results!$D$41 &gt;= Results!$B$41), (Results!$D$41 &lt;= Results!$C$41)), "Good","")</f>
        <v/>
      </c>
      <c r="D106" s="107" t="str">
        <f>IF(Results!$D$41 &gt; Results!$C$41, "High","")</f>
        <v/>
      </c>
      <c r="E106" s="110" t="str">
        <f>IF(ISBLANK(Results!$D$41), "N/A","")</f>
        <v>N/A</v>
      </c>
      <c r="F106" s="113" t="str">
        <f>IF(ISBLANK(Results!$D$41), "", Results!$D$41)</f>
        <v/>
      </c>
    </row>
    <row r="107" spans="1:7" x14ac:dyDescent="0.2">
      <c r="A107" t="s">
        <v>475</v>
      </c>
      <c r="B107" s="63" t="str">
        <f>IF(AND((Results!$D$114 &lt; Results!$B$114),NOT(ISBLANK(Results!$D$114))), "Low","")</f>
        <v/>
      </c>
      <c r="C107" s="62" t="str">
        <f>IF(AND((Results!$D$114 &gt;= Results!$B$114), (Results!$D$114 &lt;= Results!$C$114)), "Good","")</f>
        <v/>
      </c>
      <c r="D107" s="63" t="str">
        <f>IF(Results!$D$114 &gt; Results!$C$114, "High","")</f>
        <v/>
      </c>
      <c r="E107" s="64" t="str">
        <f>IF(ISBLANK(Results!$D$114), "N/A","")</f>
        <v>N/A</v>
      </c>
      <c r="F107" s="79" t="str">
        <f>IF(ISBLANK(Results!$D$114), "", Results!$D$114)</f>
        <v/>
      </c>
    </row>
    <row r="108" spans="1:7" ht="15" customHeight="1" x14ac:dyDescent="0.2">
      <c r="A108" s="106" t="s">
        <v>329</v>
      </c>
      <c r="B108" s="109" t="str">
        <f>IF(AND((Results!$D$108 &lt; Results!$B$108),NOT(ISBLANK(Results!$D$108))), "Low","")</f>
        <v>Low</v>
      </c>
      <c r="C108" s="108" t="str">
        <f>IF(AND((Results!$D$108 &gt;= Results!$B$108), (Results!$D$108 &lt;= Results!$C$108)), "Good","")</f>
        <v/>
      </c>
      <c r="D108" s="109" t="str">
        <f>IF(Results!$D$108 &gt; Results!$C$108, "High","")</f>
        <v/>
      </c>
      <c r="E108" s="110" t="str">
        <f>IF(ISBLANK(Results!$D$108), "N/A","")</f>
        <v/>
      </c>
      <c r="F108" s="113">
        <f>IF(ISBLANK(Results!$D$108), "", Results!$D$108)</f>
        <v>60</v>
      </c>
    </row>
    <row r="109" spans="1:7" ht="15" customHeight="1" x14ac:dyDescent="0.2">
      <c r="A109" s="59"/>
      <c r="B109" s="63"/>
      <c r="C109" s="62"/>
      <c r="D109" s="61"/>
      <c r="E109" s="64"/>
      <c r="F109" s="79"/>
    </row>
    <row r="110" spans="1:7" ht="16" x14ac:dyDescent="0.2">
      <c r="A110" s="33" t="s">
        <v>417</v>
      </c>
    </row>
    <row r="111" spans="1:7" ht="86.25" customHeight="1" x14ac:dyDescent="0.2">
      <c r="A111" s="219"/>
      <c r="B111" s="219"/>
      <c r="C111" s="219"/>
      <c r="D111" s="219"/>
      <c r="E111" s="219"/>
      <c r="F111" s="219"/>
      <c r="G111" s="219"/>
    </row>
  </sheetData>
  <sheetProtection password="A56B" sheet="1"/>
  <mergeCells count="2">
    <mergeCell ref="A1:F1"/>
    <mergeCell ref="A111:G111"/>
  </mergeCells>
  <pageMargins left="0.47244094488188981" right="0.70866141732283472" top="0.74803149606299213" bottom="0.74803149606299213" header="0.31496062992125984" footer="0.31496062992125984"/>
  <pageSetup paperSize="9" orientation="portrait" r:id="rId1"/>
  <headerFooter>
    <oddHeader>&amp;CPractitioner: Briony Tarling Herbal Medicine</oddHeader>
  </headerFooter>
  <ignoredErrors>
    <ignoredError sqref="E3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9676" r:id="rId4" name="Button 460">
              <controlPr defaultSize="0" print="0" autoFill="0" autoPict="0" macro="[0]!PrintSummaryButton_click">
                <anchor moveWithCells="1" sizeWithCells="1">
                  <from>
                    <xdr:col>0</xdr:col>
                    <xdr:colOff>1168400</xdr:colOff>
                    <xdr:row>112</xdr:row>
                    <xdr:rowOff>25400</xdr:rowOff>
                  </from>
                  <to>
                    <xdr:col>4</xdr:col>
                    <xdr:colOff>546100</xdr:colOff>
                    <xdr:row>115</xdr:row>
                    <xdr:rowOff>127000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31D50-7E08-42AB-BF0D-AD5917E3995B}">
  <sheetPr codeName="Sheet7"/>
  <dimension ref="A1:H188"/>
  <sheetViews>
    <sheetView zoomScale="130" zoomScaleNormal="130" workbookViewId="0">
      <selection activeCell="E12" sqref="E12"/>
    </sheetView>
  </sheetViews>
  <sheetFormatPr baseColWidth="10" defaultColWidth="8.83203125" defaultRowHeight="15" x14ac:dyDescent="0.2"/>
  <cols>
    <col min="1" max="1" width="17.5" customWidth="1"/>
    <col min="2" max="2" width="9.5" customWidth="1"/>
    <col min="3" max="3" width="8.83203125" customWidth="1"/>
    <col min="4" max="5" width="10.1640625" customWidth="1"/>
    <col min="6" max="6" width="11.6640625" customWidth="1"/>
    <col min="7" max="7" width="7.83203125" bestFit="1" customWidth="1"/>
    <col min="8" max="8" width="66.6640625" customWidth="1"/>
  </cols>
  <sheetData>
    <row r="1" spans="1:8" ht="34" x14ac:dyDescent="0.2">
      <c r="A1" s="5" t="s">
        <v>53</v>
      </c>
      <c r="B1" s="241" t="s">
        <v>54</v>
      </c>
      <c r="C1" s="242"/>
      <c r="D1" s="243" t="s">
        <v>55</v>
      </c>
      <c r="E1" s="244"/>
      <c r="F1" s="4" t="s">
        <v>56</v>
      </c>
      <c r="G1" s="72" t="s">
        <v>57</v>
      </c>
      <c r="H1" s="5" t="s">
        <v>58</v>
      </c>
    </row>
    <row r="2" spans="1:8" ht="17" x14ac:dyDescent="0.2">
      <c r="A2" s="2"/>
      <c r="B2" s="38" t="s">
        <v>59</v>
      </c>
      <c r="C2" s="3" t="s">
        <v>60</v>
      </c>
      <c r="D2" s="5" t="s">
        <v>527</v>
      </c>
      <c r="E2" s="5" t="s">
        <v>528</v>
      </c>
      <c r="F2" s="4"/>
      <c r="G2" s="4"/>
      <c r="H2" s="5"/>
    </row>
    <row r="3" spans="1:8" ht="16" x14ac:dyDescent="0.2">
      <c r="A3" s="75" t="s">
        <v>529</v>
      </c>
      <c r="B3" s="6"/>
      <c r="C3" s="6"/>
      <c r="D3" s="6"/>
      <c r="E3" s="6"/>
      <c r="F3" s="7"/>
      <c r="G3" s="7"/>
      <c r="H3" s="6"/>
    </row>
    <row r="4" spans="1:8" ht="24" x14ac:dyDescent="0.2">
      <c r="A4" s="8" t="s">
        <v>133</v>
      </c>
      <c r="B4" s="9">
        <v>8.9600000000000009</v>
      </c>
      <c r="C4" s="9">
        <v>17.91</v>
      </c>
      <c r="D4" s="40">
        <f>IF(ISBLANK(Results!D31), "",Results!D31)</f>
        <v>15</v>
      </c>
      <c r="E4" s="40">
        <f>IF(ISBLANK(Results!E31), "",Results!E31)</f>
        <v>25</v>
      </c>
      <c r="F4" s="73" t="s">
        <v>134</v>
      </c>
      <c r="G4" s="73" t="s">
        <v>135</v>
      </c>
      <c r="H4" s="11" t="s">
        <v>136</v>
      </c>
    </row>
    <row r="5" spans="1:8" x14ac:dyDescent="0.2">
      <c r="A5" s="8" t="s">
        <v>147</v>
      </c>
      <c r="B5" s="9">
        <v>50</v>
      </c>
      <c r="C5" s="9">
        <v>236</v>
      </c>
      <c r="D5" s="41" t="str">
        <f>IF(ISBLANK(Results!D37), "",Results!D37)</f>
        <v/>
      </c>
      <c r="E5" s="41" t="str">
        <f>IF(ISBLANK(Results!E37), "",Results!$E37)</f>
        <v/>
      </c>
      <c r="F5" s="248" t="s">
        <v>148</v>
      </c>
      <c r="G5" s="248" t="s">
        <v>149</v>
      </c>
      <c r="H5" s="250" t="s">
        <v>530</v>
      </c>
    </row>
    <row r="6" spans="1:8" ht="46.5" customHeight="1" x14ac:dyDescent="0.2">
      <c r="A6" s="8" t="s">
        <v>151</v>
      </c>
      <c r="B6" s="9">
        <v>50</v>
      </c>
      <c r="C6" s="9">
        <v>150</v>
      </c>
      <c r="D6" s="67">
        <f>IF(ISBLANK(Results!D38), "",Results!D38)</f>
        <v>9</v>
      </c>
      <c r="E6" s="12">
        <f>IF(ISBLANK(Results!E38), "",Results!E38)</f>
        <v>17</v>
      </c>
      <c r="F6" s="249"/>
      <c r="G6" s="249"/>
      <c r="H6" s="251"/>
    </row>
    <row r="7" spans="1:8" ht="57.75" customHeight="1" x14ac:dyDescent="0.2">
      <c r="A7" s="8" t="s">
        <v>137</v>
      </c>
      <c r="B7" s="39">
        <v>44.8</v>
      </c>
      <c r="C7" s="39">
        <v>62.7</v>
      </c>
      <c r="D7" s="12">
        <f>IF(ISBLANK(Results!D32), "",Results!D32)</f>
        <v>68</v>
      </c>
      <c r="E7" s="12">
        <f>IF(ISBLANK(Results!E32), "",Results!E32)</f>
        <v>61</v>
      </c>
      <c r="F7" s="14" t="s">
        <v>138</v>
      </c>
      <c r="G7" s="14"/>
      <c r="H7" s="15" t="s">
        <v>531</v>
      </c>
    </row>
    <row r="8" spans="1:8" ht="44.25" customHeight="1" x14ac:dyDescent="0.2">
      <c r="A8" s="233" t="s">
        <v>140</v>
      </c>
      <c r="B8" s="39">
        <v>2</v>
      </c>
      <c r="C8" s="39">
        <v>3.6</v>
      </c>
      <c r="D8" s="12" t="str">
        <f>IF(ISBLANK(Results!D33), "",Results!D33)</f>
        <v/>
      </c>
      <c r="E8" s="12" t="str">
        <f>IF(ISBLANK(Results!E33), "",Results!E33)</f>
        <v/>
      </c>
      <c r="F8" s="43" t="s">
        <v>141</v>
      </c>
      <c r="G8" s="46" t="s">
        <v>135</v>
      </c>
      <c r="H8" s="246" t="s">
        <v>532</v>
      </c>
    </row>
    <row r="9" spans="1:8" hidden="1" x14ac:dyDescent="0.2">
      <c r="A9" s="235"/>
      <c r="B9" s="39">
        <v>25</v>
      </c>
      <c r="C9" s="39">
        <v>45</v>
      </c>
      <c r="D9" s="12"/>
      <c r="E9" s="12"/>
      <c r="F9" s="14"/>
      <c r="G9" s="46"/>
      <c r="H9" s="247"/>
    </row>
    <row r="10" spans="1:8" ht="60" customHeight="1" x14ac:dyDescent="0.2">
      <c r="A10" s="8" t="s">
        <v>144</v>
      </c>
      <c r="B10" s="39">
        <v>28</v>
      </c>
      <c r="C10" s="39">
        <v>35</v>
      </c>
      <c r="D10" s="12">
        <f>IF(ISBLANK(Results!D36), "",Results!D36)</f>
        <v>22</v>
      </c>
      <c r="E10" s="12">
        <f>IF(ISBLANK(Results!E36), "",Results!E36)</f>
        <v>41</v>
      </c>
      <c r="F10" s="14" t="s">
        <v>145</v>
      </c>
      <c r="G10" s="14" t="s">
        <v>89</v>
      </c>
      <c r="H10" s="15" t="s">
        <v>533</v>
      </c>
    </row>
    <row r="11" spans="1:8" ht="16" x14ac:dyDescent="0.2">
      <c r="A11" s="75" t="s">
        <v>534</v>
      </c>
      <c r="B11" s="6"/>
      <c r="C11" s="6"/>
      <c r="D11" s="6"/>
      <c r="E11" s="6"/>
      <c r="F11" s="7"/>
      <c r="G11" s="7"/>
      <c r="H11" s="6"/>
    </row>
    <row r="12" spans="1:8" ht="24.75" customHeight="1" x14ac:dyDescent="0.2">
      <c r="A12" s="74" t="s">
        <v>375</v>
      </c>
      <c r="B12" s="13">
        <v>4.2</v>
      </c>
      <c r="C12" s="13">
        <v>4.9000000000000004</v>
      </c>
      <c r="D12" s="12" t="str">
        <f>IF(ISBLANK(Results!D4), "",Results!D4)</f>
        <v/>
      </c>
      <c r="E12" s="12" t="str">
        <f>IF(ISBLANK(Results!E4), "",Results!E4)</f>
        <v/>
      </c>
      <c r="F12" s="248" t="s">
        <v>63</v>
      </c>
      <c r="G12" s="248" t="s">
        <v>102</v>
      </c>
      <c r="H12" s="250" t="s">
        <v>535</v>
      </c>
    </row>
    <row r="13" spans="1:8" ht="24" customHeight="1" x14ac:dyDescent="0.2">
      <c r="A13" s="74" t="s">
        <v>376</v>
      </c>
      <c r="B13" s="13">
        <v>3.9</v>
      </c>
      <c r="C13" s="13">
        <v>4.5</v>
      </c>
      <c r="D13" s="12">
        <f>IF(ISBLANK(Results!D5), "",Results!D5)</f>
        <v>4.3</v>
      </c>
      <c r="E13" s="12">
        <f>IF(ISBLANK(Results!E5), "",Results!E5)</f>
        <v>4.4000000000000004</v>
      </c>
      <c r="F13" s="249"/>
      <c r="G13" s="249"/>
      <c r="H13" s="251"/>
    </row>
    <row r="14" spans="1:8" ht="18.75" customHeight="1" x14ac:dyDescent="0.2">
      <c r="A14" s="8" t="s">
        <v>67</v>
      </c>
      <c r="B14" s="9">
        <v>140</v>
      </c>
      <c r="C14" s="9">
        <v>150</v>
      </c>
      <c r="D14" s="12" t="str">
        <f>IF(ISBLANK(Results!D6), "",Results!D6)</f>
        <v/>
      </c>
      <c r="E14" s="12" t="str">
        <f>IF(ISBLANK(Results!E6), "",Results!E6)</f>
        <v/>
      </c>
      <c r="F14" s="248" t="s">
        <v>68</v>
      </c>
      <c r="G14" s="248" t="s">
        <v>69</v>
      </c>
      <c r="H14" s="250" t="s">
        <v>536</v>
      </c>
    </row>
    <row r="15" spans="1:8" ht="39" customHeight="1" x14ac:dyDescent="0.2">
      <c r="A15" s="8" t="s">
        <v>71</v>
      </c>
      <c r="B15" s="9">
        <v>135</v>
      </c>
      <c r="C15" s="9">
        <v>145</v>
      </c>
      <c r="D15" s="67">
        <f>IF(ISBLANK(Results!D7), "",Results!D7)</f>
        <v>131</v>
      </c>
      <c r="E15" s="12">
        <f>IF(ISBLANK(Results!E7), "",Results!E7)</f>
        <v>135</v>
      </c>
      <c r="F15" s="249"/>
      <c r="G15" s="249"/>
      <c r="H15" s="251"/>
    </row>
    <row r="16" spans="1:8" x14ac:dyDescent="0.2">
      <c r="A16" s="8" t="s">
        <v>72</v>
      </c>
      <c r="B16" s="9">
        <v>0.4</v>
      </c>
      <c r="C16" s="9">
        <v>0.48</v>
      </c>
      <c r="D16" s="12" t="str">
        <f>IF(ISBLANK(Results!D8), "",Results!D8)</f>
        <v/>
      </c>
      <c r="E16" s="12" t="str">
        <f>IF(ISBLANK(Results!E8), "",Results!E8)</f>
        <v/>
      </c>
      <c r="F16" s="248" t="s">
        <v>73</v>
      </c>
      <c r="G16" s="253"/>
      <c r="H16" s="250" t="s">
        <v>537</v>
      </c>
    </row>
    <row r="17" spans="1:8" ht="44.25" customHeight="1" x14ac:dyDescent="0.2">
      <c r="A17" s="8" t="s">
        <v>75</v>
      </c>
      <c r="B17" s="9">
        <v>0.37</v>
      </c>
      <c r="C17" s="9">
        <v>0.44</v>
      </c>
      <c r="D17" s="12">
        <f>IF(ISBLANK(Results!D9), "",Results!D9)</f>
        <v>0.41</v>
      </c>
      <c r="E17" s="12">
        <f>IF(ISBLANK(Results!E9), "",Results!E9)</f>
        <v>0.41</v>
      </c>
      <c r="F17" s="249"/>
      <c r="G17" s="254"/>
      <c r="H17" s="251"/>
    </row>
    <row r="18" spans="1:8" ht="96" x14ac:dyDescent="0.2">
      <c r="A18" s="74" t="s">
        <v>153</v>
      </c>
      <c r="B18" s="13"/>
      <c r="C18" s="13"/>
      <c r="D18" s="12" t="str">
        <f>IF(ISBLANK(Results!D40), "",Results!D40)</f>
        <v/>
      </c>
      <c r="E18" s="12" t="str">
        <f>IF(ISBLANK(Results!E40), "",Results!E40)</f>
        <v/>
      </c>
      <c r="F18" s="82" t="s">
        <v>154</v>
      </c>
      <c r="G18" s="82"/>
      <c r="H18" s="11" t="s">
        <v>155</v>
      </c>
    </row>
    <row r="19" spans="1:8" ht="103.5" customHeight="1" x14ac:dyDescent="0.2">
      <c r="A19" s="8" t="s">
        <v>156</v>
      </c>
      <c r="B19" s="13">
        <v>36</v>
      </c>
      <c r="C19" s="13">
        <v>42</v>
      </c>
      <c r="D19" s="12" t="str">
        <f>IF(ISBLANK(Results!D41), "",Results!D41)</f>
        <v/>
      </c>
      <c r="E19" s="67" t="str">
        <f>IF(ISBLANK(Results!E41), "",Results!E41)</f>
        <v/>
      </c>
      <c r="F19" s="14" t="s">
        <v>157</v>
      </c>
      <c r="G19" s="14" t="s">
        <v>158</v>
      </c>
      <c r="H19" s="11" t="s">
        <v>155</v>
      </c>
    </row>
    <row r="20" spans="1:8" ht="71.25" customHeight="1" x14ac:dyDescent="0.2">
      <c r="A20" s="8" t="s">
        <v>538</v>
      </c>
      <c r="B20" s="13">
        <v>100</v>
      </c>
      <c r="C20" s="13">
        <v>150</v>
      </c>
      <c r="D20" s="12" t="str">
        <f>IF(ISBLANK(Results!D42), "",Results!D42)</f>
        <v/>
      </c>
      <c r="E20" s="12" t="str">
        <f>IF(ISBLANK(Results!E42), "",Results!E42)</f>
        <v/>
      </c>
      <c r="F20" s="14" t="s">
        <v>165</v>
      </c>
      <c r="G20" s="14" t="s">
        <v>162</v>
      </c>
      <c r="H20" s="11" t="s">
        <v>539</v>
      </c>
    </row>
    <row r="21" spans="1:8" ht="71.25" customHeight="1" x14ac:dyDescent="0.2">
      <c r="A21" s="8" t="s">
        <v>540</v>
      </c>
      <c r="B21" s="13">
        <v>600</v>
      </c>
      <c r="C21" s="13">
        <v>1100</v>
      </c>
      <c r="D21" s="67" t="str">
        <f>IF(ISBLANK(Results!D43), "",Results!D43)</f>
        <v/>
      </c>
      <c r="E21" s="67" t="str">
        <f>IF(ISBLANK(Results!E43), "",Results!E43)</f>
        <v/>
      </c>
      <c r="F21" s="14" t="s">
        <v>541</v>
      </c>
      <c r="G21" s="14" t="s">
        <v>162</v>
      </c>
      <c r="H21" s="11" t="s">
        <v>539</v>
      </c>
    </row>
    <row r="22" spans="1:8" ht="48" x14ac:dyDescent="0.2">
      <c r="A22" s="8" t="s">
        <v>76</v>
      </c>
      <c r="B22" s="13">
        <v>80</v>
      </c>
      <c r="C22" s="13">
        <v>90</v>
      </c>
      <c r="D22" s="67">
        <f>IF(ISBLANK(Results!D10), "",Results!D10)</f>
        <v>95</v>
      </c>
      <c r="E22" s="67">
        <f>IF(ISBLANK(Results!E10), "",Results!E10)</f>
        <v>94</v>
      </c>
      <c r="F22" s="14" t="s">
        <v>77</v>
      </c>
      <c r="G22" s="14" t="s">
        <v>78</v>
      </c>
      <c r="H22" s="11" t="s">
        <v>542</v>
      </c>
    </row>
    <row r="23" spans="1:8" ht="36" x14ac:dyDescent="0.2">
      <c r="A23" s="8" t="s">
        <v>80</v>
      </c>
      <c r="B23" s="13">
        <v>28</v>
      </c>
      <c r="C23" s="13">
        <v>32</v>
      </c>
      <c r="D23" s="12">
        <f>IF(ISBLANK(Results!D11), "",Results!D11)</f>
        <v>31</v>
      </c>
      <c r="E23" s="12">
        <f>IF(ISBLANK(Results!E11), "",Results!E11)</f>
        <v>31</v>
      </c>
      <c r="F23" s="14" t="s">
        <v>81</v>
      </c>
      <c r="G23" s="14"/>
      <c r="H23" s="11" t="s">
        <v>543</v>
      </c>
    </row>
    <row r="24" spans="1:8" x14ac:dyDescent="0.2">
      <c r="A24" s="8" t="s">
        <v>91</v>
      </c>
      <c r="B24" s="13"/>
      <c r="C24" s="13"/>
      <c r="D24" s="12" t="str">
        <f>IF(ISBLANK(Results!D14), "",Results!D14)</f>
        <v/>
      </c>
      <c r="E24" s="12" t="str">
        <f>IF(ISBLANK(Results!E14), "",Results!E14)</f>
        <v/>
      </c>
      <c r="F24" s="14" t="s">
        <v>92</v>
      </c>
      <c r="G24" s="14"/>
      <c r="H24" s="11" t="s">
        <v>544</v>
      </c>
    </row>
    <row r="25" spans="1:8" ht="32" x14ac:dyDescent="0.2">
      <c r="A25" s="75" t="s">
        <v>545</v>
      </c>
      <c r="B25" s="75" t="s">
        <v>59</v>
      </c>
      <c r="C25" s="75" t="s">
        <v>60</v>
      </c>
      <c r="D25" s="76" t="s">
        <v>546</v>
      </c>
      <c r="E25" s="76" t="s">
        <v>547</v>
      </c>
      <c r="F25" s="76" t="s">
        <v>56</v>
      </c>
      <c r="G25" s="76" t="s">
        <v>99</v>
      </c>
      <c r="H25" s="17"/>
    </row>
    <row r="26" spans="1:8" ht="96" customHeight="1" x14ac:dyDescent="0.2">
      <c r="A26" s="8" t="s">
        <v>167</v>
      </c>
      <c r="B26" s="13">
        <v>4.66</v>
      </c>
      <c r="C26" s="13">
        <v>7</v>
      </c>
      <c r="D26" s="67">
        <f>IF(ISBLANK(Results!D45), "",Results!D45)</f>
        <v>5.6</v>
      </c>
      <c r="E26" s="67">
        <f>IF(ISBLANK(Results!E45), "",Results!E45)</f>
        <v>5.7</v>
      </c>
      <c r="F26" s="14" t="s">
        <v>168</v>
      </c>
      <c r="G26" s="14" t="s">
        <v>169</v>
      </c>
      <c r="H26" s="11" t="s">
        <v>170</v>
      </c>
    </row>
    <row r="27" spans="1:8" ht="84" x14ac:dyDescent="0.2">
      <c r="A27" s="8" t="s">
        <v>171</v>
      </c>
      <c r="B27" s="18">
        <v>0.79</v>
      </c>
      <c r="C27" s="18">
        <v>1.24</v>
      </c>
      <c r="D27" s="12">
        <f>IF(ISBLANK(Results!D46), "",Results!D46)</f>
        <v>0.6</v>
      </c>
      <c r="E27" s="12">
        <f>IF(ISBLANK(Results!E46), "",Results!E46)</f>
        <v>0.8</v>
      </c>
      <c r="F27" s="14" t="s">
        <v>172</v>
      </c>
      <c r="G27" s="14" t="s">
        <v>169</v>
      </c>
      <c r="H27" s="11" t="s">
        <v>173</v>
      </c>
    </row>
    <row r="28" spans="1:8" ht="58.5" customHeight="1" x14ac:dyDescent="0.2">
      <c r="A28" s="8" t="s">
        <v>174</v>
      </c>
      <c r="B28" s="18">
        <v>1.42</v>
      </c>
      <c r="C28" s="18">
        <v>5</v>
      </c>
      <c r="D28" s="12">
        <f>IF(ISBLANK(Results!D47), "",Results!D47)</f>
        <v>2.52</v>
      </c>
      <c r="E28" s="12">
        <f>IF(ISBLANK(Results!E47), "",Results!E47)</f>
        <v>2.39</v>
      </c>
      <c r="F28" s="14" t="s">
        <v>175</v>
      </c>
      <c r="G28" s="14" t="s">
        <v>169</v>
      </c>
      <c r="H28" s="11" t="s">
        <v>176</v>
      </c>
    </row>
    <row r="29" spans="1:8" ht="72" x14ac:dyDescent="0.2">
      <c r="A29" s="8" t="s">
        <v>177</v>
      </c>
      <c r="B29" s="18">
        <v>0.5</v>
      </c>
      <c r="C29" s="18">
        <v>3.37</v>
      </c>
      <c r="D29" s="12">
        <f>IF(ISBLANK(Results!D48), "",Results!D48)</f>
        <v>2.81</v>
      </c>
      <c r="E29" s="12">
        <f>IF(ISBLANK(Results!E48), "",Results!E48)</f>
        <v>2.95</v>
      </c>
      <c r="F29" s="14" t="s">
        <v>172</v>
      </c>
      <c r="G29" s="14" t="s">
        <v>169</v>
      </c>
      <c r="H29" s="11" t="s">
        <v>178</v>
      </c>
    </row>
    <row r="30" spans="1:8" ht="39" x14ac:dyDescent="0.2">
      <c r="A30" s="8" t="s">
        <v>179</v>
      </c>
      <c r="B30" s="18">
        <v>0</v>
      </c>
      <c r="C30" s="18">
        <v>0.8</v>
      </c>
      <c r="D30" s="40">
        <f>IF(AND((Results!D46&gt;0),(Results!D47&gt;0)),Results!D46/Results!D47,"")</f>
        <v>0.23809523809523808</v>
      </c>
      <c r="E30" s="12">
        <f>IF(AND((Results!E46&gt;0),(Results!E47&gt;0)),Results!E46/Results!E47,"")</f>
        <v>0.33472803347280333</v>
      </c>
      <c r="F30" s="14"/>
      <c r="G30" s="14"/>
      <c r="H30" s="11" t="s">
        <v>180</v>
      </c>
    </row>
    <row r="31" spans="1:8" ht="85.5" customHeight="1" x14ac:dyDescent="0.2">
      <c r="A31" s="8" t="s">
        <v>216</v>
      </c>
      <c r="B31" s="18">
        <v>8.5</v>
      </c>
      <c r="C31" s="18">
        <v>13.7</v>
      </c>
      <c r="D31" s="12">
        <f>IF(ISBLANK(Results!D62), "",Results!D62)</f>
        <v>9</v>
      </c>
      <c r="E31" s="12">
        <f>IF(ISBLANK(Results!E62), "",Results!E62)</f>
        <v>11</v>
      </c>
      <c r="F31" s="14" t="s">
        <v>217</v>
      </c>
      <c r="G31" s="14" t="s">
        <v>135</v>
      </c>
      <c r="H31" s="11" t="s">
        <v>218</v>
      </c>
    </row>
    <row r="32" spans="1:8" ht="48" x14ac:dyDescent="0.2">
      <c r="A32" s="8" t="s">
        <v>219</v>
      </c>
      <c r="B32" s="18">
        <v>70</v>
      </c>
      <c r="C32" s="18">
        <v>100</v>
      </c>
      <c r="D32" s="67">
        <f>IF(ISBLANK(Results!D63), "",Results!D63)</f>
        <v>54</v>
      </c>
      <c r="E32" s="12">
        <f>IF(ISBLANK(Results!E63), "",Results!E63)</f>
        <v>54</v>
      </c>
      <c r="F32" s="14"/>
      <c r="G32" s="14" t="s">
        <v>220</v>
      </c>
      <c r="H32" s="11" t="s">
        <v>548</v>
      </c>
    </row>
    <row r="33" spans="1:8" ht="60" x14ac:dyDescent="0.2">
      <c r="A33" s="8" t="s">
        <v>222</v>
      </c>
      <c r="B33" s="18">
        <v>10</v>
      </c>
      <c r="C33" s="18">
        <v>30</v>
      </c>
      <c r="D33" s="12">
        <f>IF(ISBLANK(Results!D64), "",Results!D64)</f>
        <v>24</v>
      </c>
      <c r="E33" s="12">
        <f>IF(ISBLANK(Results!E64), "",Results!E64)</f>
        <v>17</v>
      </c>
      <c r="F33" s="14" t="s">
        <v>223</v>
      </c>
      <c r="G33" s="14" t="s">
        <v>220</v>
      </c>
      <c r="H33" s="11" t="s">
        <v>549</v>
      </c>
    </row>
    <row r="34" spans="1:8" ht="24" x14ac:dyDescent="0.2">
      <c r="A34" s="8" t="s">
        <v>225</v>
      </c>
      <c r="B34" s="18">
        <v>10</v>
      </c>
      <c r="C34" s="18">
        <v>30</v>
      </c>
      <c r="D34" s="12">
        <f>IF(ISBLANK(Results!D65), "",Results!D65)</f>
        <v>26</v>
      </c>
      <c r="E34" s="12">
        <f>IF(ISBLANK(Results!E65), "",Results!E65)</f>
        <v>18</v>
      </c>
      <c r="F34" s="14" t="s">
        <v>226</v>
      </c>
      <c r="G34" s="14" t="s">
        <v>220</v>
      </c>
      <c r="H34" s="11" t="s">
        <v>227</v>
      </c>
    </row>
    <row r="35" spans="1:8" ht="36" x14ac:dyDescent="0.2">
      <c r="A35" s="8" t="s">
        <v>228</v>
      </c>
      <c r="B35" s="18">
        <v>10</v>
      </c>
      <c r="C35" s="18">
        <v>30</v>
      </c>
      <c r="D35" s="12">
        <f>IF(ISBLANK(Results!D66), "",Results!D66)</f>
        <v>10</v>
      </c>
      <c r="E35" s="12">
        <f>IF(ISBLANK(Results!E66), "",Results!E66)</f>
        <v>13</v>
      </c>
      <c r="F35" s="14" t="s">
        <v>223</v>
      </c>
      <c r="G35" s="14" t="s">
        <v>220</v>
      </c>
      <c r="H35" s="11" t="s">
        <v>550</v>
      </c>
    </row>
    <row r="36" spans="1:8" ht="32" x14ac:dyDescent="0.2">
      <c r="A36" s="75" t="s">
        <v>551</v>
      </c>
      <c r="B36" s="75" t="s">
        <v>59</v>
      </c>
      <c r="C36" s="75" t="s">
        <v>60</v>
      </c>
      <c r="D36" s="76" t="s">
        <v>546</v>
      </c>
      <c r="E36" s="76" t="s">
        <v>547</v>
      </c>
      <c r="F36" s="76" t="s">
        <v>56</v>
      </c>
      <c r="G36" s="76" t="s">
        <v>99</v>
      </c>
      <c r="H36" s="6"/>
    </row>
    <row r="37" spans="1:8" ht="60" x14ac:dyDescent="0.2">
      <c r="A37" s="8" t="s">
        <v>552</v>
      </c>
      <c r="B37" s="18">
        <v>24</v>
      </c>
      <c r="C37" s="18">
        <v>28</v>
      </c>
      <c r="D37" s="67">
        <f>IF(ISBLANK(Results!D73), "",Results!D73)</f>
        <v>24</v>
      </c>
      <c r="E37" s="12">
        <f>IF(ISBLANK(Results!E73), "",Results!E73)</f>
        <v>25</v>
      </c>
      <c r="F37" s="14" t="s">
        <v>249</v>
      </c>
      <c r="G37" s="14" t="s">
        <v>69</v>
      </c>
      <c r="H37" s="11" t="s">
        <v>553</v>
      </c>
    </row>
    <row r="38" spans="1:8" ht="72" x14ac:dyDescent="0.2">
      <c r="A38" s="8" t="s">
        <v>124</v>
      </c>
      <c r="B38" s="18">
        <v>1</v>
      </c>
      <c r="C38" s="18">
        <v>4</v>
      </c>
      <c r="D38" s="12" t="str">
        <f>IF(ISBLANK(Results!D27), "",Results!D27)</f>
        <v/>
      </c>
      <c r="E38" s="12" t="str">
        <f>IF(ISBLANK(Results!E27), "",Results!E27)</f>
        <v/>
      </c>
      <c r="F38" s="14" t="s">
        <v>125</v>
      </c>
      <c r="G38" s="14" t="s">
        <v>126</v>
      </c>
      <c r="H38" s="11" t="s">
        <v>554</v>
      </c>
    </row>
    <row r="39" spans="1:8" ht="24" x14ac:dyDescent="0.2">
      <c r="A39" s="8" t="s">
        <v>128</v>
      </c>
      <c r="B39" s="78">
        <v>1</v>
      </c>
      <c r="C39" s="78">
        <v>15</v>
      </c>
      <c r="D39" s="12" t="str">
        <f>IF(ISBLANK(Results!D28), "",Results!D28)</f>
        <v/>
      </c>
      <c r="E39" s="12" t="str">
        <f>IF(ISBLANK(Results!E28), "",Results!E28)</f>
        <v/>
      </c>
      <c r="F39" s="14" t="s">
        <v>555</v>
      </c>
      <c r="G39" s="14"/>
      <c r="H39" s="11" t="s">
        <v>556</v>
      </c>
    </row>
    <row r="40" spans="1:8" x14ac:dyDescent="0.2">
      <c r="A40" s="8" t="s">
        <v>131</v>
      </c>
      <c r="B40" s="78">
        <v>0</v>
      </c>
      <c r="C40" s="78">
        <v>20</v>
      </c>
      <c r="D40" s="12" t="str">
        <f>IF(ISBLANK(Results!D29), "",Results!D29)</f>
        <v/>
      </c>
      <c r="E40" s="12" t="str">
        <f>IF(ISBLANK(Results!E29), "",Results!E29)</f>
        <v/>
      </c>
      <c r="F40" s="14"/>
      <c r="G40" s="14"/>
      <c r="H40" s="11"/>
    </row>
    <row r="41" spans="1:8" ht="60" customHeight="1" x14ac:dyDescent="0.2">
      <c r="A41" s="8" t="s">
        <v>557</v>
      </c>
      <c r="B41" s="18">
        <v>5</v>
      </c>
      <c r="C41" s="18">
        <v>7.5</v>
      </c>
      <c r="D41" s="65" t="e">
        <f>IF(ISBLANK(Results!#REF!), "",Results!#REF!)</f>
        <v>#REF!</v>
      </c>
      <c r="E41" s="40" t="e">
        <f>IF(ISBLANK(Results!#REF!), "",Results!#REF!)</f>
        <v>#REF!</v>
      </c>
      <c r="F41" s="14" t="s">
        <v>101</v>
      </c>
      <c r="G41" s="14" t="s">
        <v>102</v>
      </c>
      <c r="H41" s="11" t="s">
        <v>103</v>
      </c>
    </row>
    <row r="42" spans="1:8" ht="49.5" customHeight="1" x14ac:dyDescent="0.2">
      <c r="A42" s="8" t="s">
        <v>104</v>
      </c>
      <c r="B42" s="18">
        <v>40</v>
      </c>
      <c r="C42" s="18">
        <v>60</v>
      </c>
      <c r="D42" s="12">
        <f>IF(ISBLANK(Results!D19), "",Results!D19)</f>
        <v>61</v>
      </c>
      <c r="E42" s="12">
        <f>IF(ISBLANK(Results!E19), "",Results!E19)</f>
        <v>61</v>
      </c>
      <c r="F42" s="14"/>
      <c r="G42" s="43" t="s">
        <v>102</v>
      </c>
      <c r="H42" s="24" t="s">
        <v>558</v>
      </c>
    </row>
    <row r="43" spans="1:8" ht="75" customHeight="1" x14ac:dyDescent="0.2">
      <c r="A43" s="8" t="s">
        <v>106</v>
      </c>
      <c r="B43" s="18">
        <v>24</v>
      </c>
      <c r="C43" s="18">
        <v>44</v>
      </c>
      <c r="D43" s="12">
        <f>IF(ISBLANK(Results!D20), "",Results!D20)</f>
        <v>30</v>
      </c>
      <c r="E43" s="12">
        <f>IF(ISBLANK(Results!E20), "",Results!E20)</f>
        <v>30</v>
      </c>
      <c r="F43" s="14" t="s">
        <v>107</v>
      </c>
      <c r="G43" s="43" t="s">
        <v>102</v>
      </c>
      <c r="H43" s="24" t="s">
        <v>108</v>
      </c>
    </row>
    <row r="44" spans="1:8" ht="61.5" customHeight="1" x14ac:dyDescent="0.2">
      <c r="A44" s="8" t="s">
        <v>109</v>
      </c>
      <c r="B44" s="18">
        <v>0</v>
      </c>
      <c r="C44" s="18">
        <v>7</v>
      </c>
      <c r="D44" s="12">
        <f>IF(ISBLANK(Results!D21), "",Results!D21)</f>
        <v>7</v>
      </c>
      <c r="E44" s="12">
        <f>IF(ISBLANK(Results!E21), "",Results!E21)</f>
        <v>9</v>
      </c>
      <c r="F44" s="14" t="s">
        <v>559</v>
      </c>
      <c r="G44" s="14" t="s">
        <v>102</v>
      </c>
      <c r="H44" s="11" t="s">
        <v>111</v>
      </c>
    </row>
    <row r="45" spans="1:8" ht="36" customHeight="1" x14ac:dyDescent="0.2">
      <c r="A45" s="8" t="s">
        <v>112</v>
      </c>
      <c r="B45" s="18">
        <v>0</v>
      </c>
      <c r="C45" s="18">
        <v>2</v>
      </c>
      <c r="D45" s="12">
        <f>IF(ISBLANK(Results!D22), "",Results!D22)</f>
        <v>1</v>
      </c>
      <c r="E45" s="12">
        <f>IF(ISBLANK(Results!E22), "",Results!E22)</f>
        <v>1</v>
      </c>
      <c r="F45" s="14" t="s">
        <v>560</v>
      </c>
      <c r="G45" s="14" t="s">
        <v>102</v>
      </c>
      <c r="H45" s="11" t="s">
        <v>114</v>
      </c>
    </row>
    <row r="46" spans="1:8" ht="60" x14ac:dyDescent="0.2">
      <c r="A46" s="8" t="s">
        <v>115</v>
      </c>
      <c r="B46" s="18">
        <v>0</v>
      </c>
      <c r="C46" s="18">
        <v>1</v>
      </c>
      <c r="D46" s="12">
        <f>IF(ISBLANK(Results!D23), "",Results!D23)</f>
        <v>0</v>
      </c>
      <c r="E46" s="12">
        <f>IF(ISBLANK(Results!E23), "",Results!E23)</f>
        <v>0</v>
      </c>
      <c r="F46" s="14" t="s">
        <v>116</v>
      </c>
      <c r="G46" s="14" t="s">
        <v>102</v>
      </c>
      <c r="H46" s="11" t="s">
        <v>561</v>
      </c>
    </row>
    <row r="47" spans="1:8" ht="21.75" customHeight="1" x14ac:dyDescent="0.2">
      <c r="A47" s="8" t="s">
        <v>118</v>
      </c>
      <c r="B47" s="18">
        <v>200</v>
      </c>
      <c r="C47" s="18">
        <v>400</v>
      </c>
      <c r="D47" s="67">
        <f>IF(ISBLANK(Results!D24), "",Results!D24)</f>
        <v>307</v>
      </c>
      <c r="E47" s="66">
        <f>IF(ISBLANK(Results!E24), "",Results!E24)</f>
        <v>324</v>
      </c>
      <c r="F47" s="14" t="s">
        <v>119</v>
      </c>
      <c r="G47" s="14" t="s">
        <v>102</v>
      </c>
      <c r="H47" s="11" t="s">
        <v>562</v>
      </c>
    </row>
    <row r="48" spans="1:8" ht="26" x14ac:dyDescent="0.2">
      <c r="A48" s="8" t="s">
        <v>563</v>
      </c>
      <c r="B48" s="18">
        <v>2</v>
      </c>
      <c r="C48" s="18">
        <v>3</v>
      </c>
      <c r="D48" s="65">
        <f>IF(ISBLANK(Results!D25), "",Results!D25)</f>
        <v>2.0333333333333332</v>
      </c>
      <c r="E48" s="40">
        <f>IF(ISBLANK(Results!E25), "",Results!E25)</f>
        <v>2.0333333333333332</v>
      </c>
      <c r="F48" s="16"/>
      <c r="G48" s="16"/>
      <c r="H48" s="11" t="s">
        <v>564</v>
      </c>
    </row>
    <row r="49" spans="1:8" ht="32" x14ac:dyDescent="0.2">
      <c r="A49" s="77" t="s">
        <v>565</v>
      </c>
      <c r="B49" s="75" t="s">
        <v>59</v>
      </c>
      <c r="C49" s="75" t="s">
        <v>60</v>
      </c>
      <c r="D49" s="76" t="s">
        <v>546</v>
      </c>
      <c r="E49" s="76" t="s">
        <v>547</v>
      </c>
      <c r="F49" s="76" t="s">
        <v>56</v>
      </c>
      <c r="G49" s="76" t="s">
        <v>99</v>
      </c>
      <c r="H49" s="19"/>
    </row>
    <row r="50" spans="1:8" ht="39" x14ac:dyDescent="0.2">
      <c r="A50" s="8" t="s">
        <v>399</v>
      </c>
      <c r="B50" s="18">
        <v>135</v>
      </c>
      <c r="C50" s="18">
        <v>142</v>
      </c>
      <c r="D50" s="41">
        <f>IF(ISBLANK(Results!D51), "",Results!D51)</f>
        <v>141</v>
      </c>
      <c r="E50" s="41">
        <f>IF(ISBLANK(Results!E51), "",Results!E51)</f>
        <v>141</v>
      </c>
      <c r="F50" s="14" t="s">
        <v>183</v>
      </c>
      <c r="G50" s="14" t="s">
        <v>169</v>
      </c>
      <c r="H50" s="11" t="s">
        <v>566</v>
      </c>
    </row>
    <row r="51" spans="1:8" ht="58.5" customHeight="1" x14ac:dyDescent="0.2">
      <c r="A51" s="8" t="s">
        <v>477</v>
      </c>
      <c r="B51" s="18">
        <v>4</v>
      </c>
      <c r="C51" s="18">
        <v>4.5</v>
      </c>
      <c r="D51" s="40">
        <f>IF(ISBLANK(Results!D52), "",Results!D52)</f>
        <v>4.2</v>
      </c>
      <c r="E51" s="40">
        <f>IF(ISBLANK(Results!E52), "",Results!E52)</f>
        <v>4.2</v>
      </c>
      <c r="F51" s="14" t="s">
        <v>186</v>
      </c>
      <c r="G51" s="14" t="s">
        <v>169</v>
      </c>
      <c r="H51" s="11" t="s">
        <v>567</v>
      </c>
    </row>
    <row r="52" spans="1:8" ht="24" x14ac:dyDescent="0.2">
      <c r="A52" s="8" t="s">
        <v>398</v>
      </c>
      <c r="B52" s="18">
        <v>100</v>
      </c>
      <c r="C52" s="18">
        <v>106</v>
      </c>
      <c r="D52" s="41">
        <f>IF(ISBLANK(Results!D53), "",Results!D53)</f>
        <v>107</v>
      </c>
      <c r="E52" s="41">
        <f>IF(ISBLANK(Results!E53), "",Results!E53)</f>
        <v>107</v>
      </c>
      <c r="F52" s="14" t="s">
        <v>189</v>
      </c>
      <c r="G52" s="14" t="s">
        <v>169</v>
      </c>
      <c r="H52" s="11" t="s">
        <v>568</v>
      </c>
    </row>
    <row r="53" spans="1:8" ht="58.5" customHeight="1" x14ac:dyDescent="0.2">
      <c r="A53" s="8" t="s">
        <v>569</v>
      </c>
      <c r="B53" s="18">
        <v>23</v>
      </c>
      <c r="C53" s="18">
        <v>27</v>
      </c>
      <c r="D53" s="41">
        <f>IF(ISBLANK(Results!D54), "",Results!D54)</f>
        <v>26</v>
      </c>
      <c r="E53" s="41">
        <f>IF(ISBLANK(Results!E54), "",Results!E54)</f>
        <v>26</v>
      </c>
      <c r="F53" s="14" t="s">
        <v>192</v>
      </c>
      <c r="G53" s="14" t="s">
        <v>169</v>
      </c>
      <c r="H53" s="11" t="s">
        <v>570</v>
      </c>
    </row>
    <row r="54" spans="1:8" x14ac:dyDescent="0.2">
      <c r="A54" s="8" t="s">
        <v>571</v>
      </c>
      <c r="B54" s="18">
        <v>0.8</v>
      </c>
      <c r="C54" s="18">
        <v>1</v>
      </c>
      <c r="D54" s="40">
        <f>IF(ISBLANK(Results!D55), "",Results!D55)</f>
        <v>0.8</v>
      </c>
      <c r="E54" s="40">
        <f>IF(ISBLANK(Results!E55), "",Results!E55)</f>
        <v>0.8</v>
      </c>
      <c r="F54" s="14" t="s">
        <v>195</v>
      </c>
      <c r="G54" s="14"/>
      <c r="H54" s="11" t="s">
        <v>572</v>
      </c>
    </row>
    <row r="55" spans="1:8" ht="60" x14ac:dyDescent="0.2">
      <c r="A55" s="8" t="s">
        <v>573</v>
      </c>
      <c r="B55" s="18">
        <v>10</v>
      </c>
      <c r="C55" s="18">
        <v>12</v>
      </c>
      <c r="D55" s="41">
        <f>IF(ISBLANK(Results!D56), "",Results!D56)</f>
        <v>12</v>
      </c>
      <c r="E55" s="41">
        <f>IF(ISBLANK(Results!E56), "",Results!E56)</f>
        <v>12</v>
      </c>
      <c r="F55" s="48" t="s">
        <v>198</v>
      </c>
      <c r="G55" s="14" t="s">
        <v>169</v>
      </c>
      <c r="H55" s="11" t="s">
        <v>574</v>
      </c>
    </row>
    <row r="56" spans="1:8" ht="48" x14ac:dyDescent="0.2">
      <c r="A56" s="8" t="s">
        <v>575</v>
      </c>
      <c r="B56" s="18">
        <v>4.6399999999999997</v>
      </c>
      <c r="C56" s="18">
        <v>6.07</v>
      </c>
      <c r="D56" s="40">
        <f>IF(ISBLANK(Results!D57), "",Results!D57)</f>
        <v>4.7</v>
      </c>
      <c r="E56" s="41" t="str">
        <f>IF(ISBLANK(Results!E57), "",Results!E2)</f>
        <v>25.6.25</v>
      </c>
      <c r="F56" s="8" t="s">
        <v>201</v>
      </c>
      <c r="G56" s="8" t="s">
        <v>169</v>
      </c>
      <c r="H56" s="11" t="s">
        <v>576</v>
      </c>
    </row>
    <row r="57" spans="1:8" ht="50.25" customHeight="1" x14ac:dyDescent="0.2">
      <c r="A57" s="8" t="s">
        <v>577</v>
      </c>
      <c r="B57" s="18">
        <v>70.7</v>
      </c>
      <c r="C57" s="18">
        <v>97.2</v>
      </c>
      <c r="D57" s="40">
        <f>IF(ISBLANK(Results!D58), "",Results!D58)</f>
        <v>67</v>
      </c>
      <c r="E57" s="41">
        <f>IF(ISBLANK(Results!E58), "",Results!E58)</f>
        <v>64</v>
      </c>
      <c r="F57" s="8" t="s">
        <v>204</v>
      </c>
      <c r="G57" s="8" t="s">
        <v>135</v>
      </c>
      <c r="H57" s="11" t="s">
        <v>205</v>
      </c>
    </row>
    <row r="58" spans="1:8" ht="72" x14ac:dyDescent="0.2">
      <c r="A58" s="8" t="s">
        <v>578</v>
      </c>
      <c r="B58" s="18">
        <v>0.2</v>
      </c>
      <c r="C58" s="18">
        <v>0.32</v>
      </c>
      <c r="D58" s="86" t="str">
        <f>IF(ISBLANK(Results!D59), "",Results!D59)</f>
        <v/>
      </c>
      <c r="E58" s="86">
        <f>IF(ISBLANK(Results!E59), "",Results!E59)</f>
        <v>0.22</v>
      </c>
      <c r="F58" s="8" t="s">
        <v>207</v>
      </c>
      <c r="G58" s="8" t="s">
        <v>169</v>
      </c>
      <c r="H58" s="11" t="s">
        <v>208</v>
      </c>
    </row>
    <row r="59" spans="1:8" ht="24" customHeight="1" x14ac:dyDescent="0.2">
      <c r="A59" s="8" t="s">
        <v>209</v>
      </c>
      <c r="B59" s="18">
        <v>90</v>
      </c>
      <c r="C59" s="18">
        <v>100</v>
      </c>
      <c r="D59" s="41">
        <f>IF(ISBLANK(Results!D60), "",Results!D60)</f>
        <v>90</v>
      </c>
      <c r="E59" s="41">
        <f>IF(ISBLANK(Results!E60), "",Results!E60)</f>
        <v>90</v>
      </c>
      <c r="F59" s="8" t="s">
        <v>210</v>
      </c>
      <c r="G59" s="8" t="s">
        <v>211</v>
      </c>
      <c r="H59" s="11" t="s">
        <v>212</v>
      </c>
    </row>
    <row r="60" spans="1:8" ht="38.25" customHeight="1" x14ac:dyDescent="0.2">
      <c r="A60" s="8" t="s">
        <v>230</v>
      </c>
      <c r="B60" s="49">
        <v>140</v>
      </c>
      <c r="C60" s="49">
        <v>200</v>
      </c>
      <c r="D60" s="41">
        <f>IF(ISBLANK(Results!D67), "",Results!D67)</f>
        <v>162</v>
      </c>
      <c r="E60" s="41">
        <f>IF(ISBLANK(Results!E67), "",Results!E67)</f>
        <v>153</v>
      </c>
      <c r="F60" s="8" t="s">
        <v>231</v>
      </c>
      <c r="G60" s="10" t="s">
        <v>220</v>
      </c>
      <c r="H60" s="11" t="s">
        <v>232</v>
      </c>
    </row>
    <row r="61" spans="1:8" ht="64.5" customHeight="1" x14ac:dyDescent="0.2">
      <c r="A61" s="8" t="s">
        <v>476</v>
      </c>
      <c r="B61" s="18">
        <v>2.2999999999999998</v>
      </c>
      <c r="C61" s="18">
        <v>2.5</v>
      </c>
      <c r="D61" s="65">
        <f>IF(ISBLANK(Results!D68), "",Results!D68)</f>
        <v>2.29</v>
      </c>
      <c r="E61" s="40">
        <f>IF(ISBLANK(Results!E68), "",Results!E68)</f>
        <v>2.34</v>
      </c>
      <c r="F61" s="8" t="s">
        <v>234</v>
      </c>
      <c r="G61" s="8" t="s">
        <v>169</v>
      </c>
      <c r="H61" s="11" t="s">
        <v>579</v>
      </c>
    </row>
    <row r="62" spans="1:8" ht="104.25" customHeight="1" x14ac:dyDescent="0.2">
      <c r="A62" s="8" t="s">
        <v>414</v>
      </c>
      <c r="B62" s="18">
        <v>1.2</v>
      </c>
      <c r="C62" s="18">
        <v>1.4</v>
      </c>
      <c r="D62" s="40">
        <f>IF(ISBLANK(Results!D69), "",Results!D69)</f>
        <v>0.9</v>
      </c>
      <c r="E62" s="40">
        <f>IF(ISBLANK(Results!E69), "",Results!E69)</f>
        <v>1</v>
      </c>
      <c r="F62" s="8" t="s">
        <v>237</v>
      </c>
      <c r="G62" s="8" t="s">
        <v>169</v>
      </c>
      <c r="H62" s="11" t="s">
        <v>580</v>
      </c>
    </row>
    <row r="63" spans="1:8" x14ac:dyDescent="0.2">
      <c r="A63" s="8" t="s">
        <v>581</v>
      </c>
      <c r="B63" s="18"/>
      <c r="C63" s="18"/>
      <c r="D63" s="40">
        <f>IF(ISBLANK(Results!D70), "",Results!D70)</f>
        <v>118.88888888888889</v>
      </c>
      <c r="E63" s="40">
        <f>IF(ISBLANK(Results!E70), "",Results!E70)</f>
        <v>107</v>
      </c>
      <c r="F63" s="8" t="s">
        <v>582</v>
      </c>
      <c r="G63" s="8"/>
      <c r="H63" s="11" t="s">
        <v>241</v>
      </c>
    </row>
    <row r="64" spans="1:8" ht="74.25" customHeight="1" x14ac:dyDescent="0.2">
      <c r="A64" s="8" t="s">
        <v>384</v>
      </c>
      <c r="B64" s="18">
        <v>69</v>
      </c>
      <c r="C64" s="18">
        <v>74</v>
      </c>
      <c r="D64" s="66">
        <f>IF(ISBLANK(Results!D71), "",Results!D71)</f>
        <v>64</v>
      </c>
      <c r="E64" s="41">
        <f>IF(ISBLANK(Results!E71), "",Results!E71)</f>
        <v>63</v>
      </c>
      <c r="F64" s="8" t="s">
        <v>243</v>
      </c>
      <c r="G64" s="8" t="s">
        <v>69</v>
      </c>
      <c r="H64" s="11" t="s">
        <v>583</v>
      </c>
    </row>
    <row r="65" spans="1:8" ht="72.75" customHeight="1" x14ac:dyDescent="0.2">
      <c r="A65" s="8" t="s">
        <v>405</v>
      </c>
      <c r="B65" s="18">
        <v>40</v>
      </c>
      <c r="C65" s="18">
        <v>50</v>
      </c>
      <c r="D65" s="41">
        <f>IF(ISBLANK(Results!D72), "",Results!D72)</f>
        <v>40</v>
      </c>
      <c r="E65" s="41">
        <f>IF(ISBLANK(Results!E72), "",Results!E72)</f>
        <v>38</v>
      </c>
      <c r="F65" s="8" t="s">
        <v>246</v>
      </c>
      <c r="G65" s="8" t="s">
        <v>69</v>
      </c>
      <c r="H65" s="11" t="s">
        <v>584</v>
      </c>
    </row>
    <row r="66" spans="1:8" ht="140.25" customHeight="1" x14ac:dyDescent="0.2">
      <c r="A66" s="8" t="s">
        <v>585</v>
      </c>
      <c r="B66" s="18">
        <v>4.4400000000000004</v>
      </c>
      <c r="C66" s="18">
        <v>5.55</v>
      </c>
      <c r="D66" s="40">
        <f>IF(ISBLANK(Results!D61), "",Results!D61)</f>
        <v>4.8</v>
      </c>
      <c r="E66" s="40" t="str">
        <f>IF(ISBLANK(Results!E61), "",Results!E61)</f>
        <v/>
      </c>
      <c r="F66" s="8" t="s">
        <v>214</v>
      </c>
      <c r="G66" s="8" t="s">
        <v>169</v>
      </c>
      <c r="H66" s="11" t="s">
        <v>215</v>
      </c>
    </row>
    <row r="67" spans="1:8" ht="32" x14ac:dyDescent="0.2">
      <c r="A67" s="75" t="s">
        <v>586</v>
      </c>
      <c r="B67" s="75" t="s">
        <v>59</v>
      </c>
      <c r="C67" s="75" t="s">
        <v>60</v>
      </c>
      <c r="D67" s="76" t="s">
        <v>546</v>
      </c>
      <c r="E67" s="76" t="s">
        <v>547</v>
      </c>
      <c r="F67" s="76" t="s">
        <v>56</v>
      </c>
      <c r="G67" s="76" t="s">
        <v>99</v>
      </c>
      <c r="H67" s="17"/>
    </row>
    <row r="68" spans="1:8" ht="84.75" customHeight="1" x14ac:dyDescent="0.2">
      <c r="A68" s="10" t="s">
        <v>252</v>
      </c>
      <c r="B68" s="18">
        <v>0.8</v>
      </c>
      <c r="C68" s="18">
        <v>1.5</v>
      </c>
      <c r="D68" s="65">
        <f>IF(ISBLANK(Results!D75), "",Results!D75)</f>
        <v>2.48</v>
      </c>
      <c r="E68" s="40">
        <f>IF(ISBLANK(Results!E75), "",Results!E75)</f>
        <v>2.6</v>
      </c>
      <c r="F68" s="8" t="s">
        <v>253</v>
      </c>
      <c r="G68" s="8" t="s">
        <v>587</v>
      </c>
      <c r="H68" s="11" t="s">
        <v>255</v>
      </c>
    </row>
    <row r="69" spans="1:8" ht="46.5" customHeight="1" x14ac:dyDescent="0.2">
      <c r="A69" s="10" t="s">
        <v>256</v>
      </c>
      <c r="B69" s="18">
        <v>9.1</v>
      </c>
      <c r="C69" s="18">
        <v>19.7</v>
      </c>
      <c r="D69" s="40" t="str">
        <f>IF(ISBLANK(Results!D76), "",Results!D76)</f>
        <v/>
      </c>
      <c r="E69" s="40">
        <f>IF(ISBLANK(Results!E76), "",Results!E76)</f>
        <v>14</v>
      </c>
      <c r="F69" s="14" t="s">
        <v>257</v>
      </c>
      <c r="G69" s="14" t="s">
        <v>162</v>
      </c>
      <c r="H69" s="11" t="s">
        <v>258</v>
      </c>
    </row>
    <row r="70" spans="1:8" ht="48" x14ac:dyDescent="0.2">
      <c r="A70" s="10" t="s">
        <v>259</v>
      </c>
      <c r="B70" s="18">
        <v>3.59</v>
      </c>
      <c r="C70" s="18">
        <v>6.56</v>
      </c>
      <c r="D70" s="40" t="str">
        <f>IF(ISBLANK(Results!D77), "",Results!D77)</f>
        <v/>
      </c>
      <c r="E70" s="40" t="str">
        <f>IF(ISBLANK(Results!E77), "",Results!E77)</f>
        <v/>
      </c>
      <c r="F70" s="8" t="s">
        <v>260</v>
      </c>
      <c r="G70" s="8" t="s">
        <v>162</v>
      </c>
      <c r="H70" s="11" t="s">
        <v>261</v>
      </c>
    </row>
    <row r="71" spans="1:8" x14ac:dyDescent="0.2">
      <c r="A71" s="10" t="s">
        <v>262</v>
      </c>
      <c r="B71" s="18">
        <v>3</v>
      </c>
      <c r="C71" s="18">
        <v>4</v>
      </c>
      <c r="D71" s="65" t="str">
        <f>IF(ISBLANK(Results!D78), "",Results!D78)</f>
        <v/>
      </c>
      <c r="E71" s="40" t="str">
        <f>IF(ISBLANK(Results!E78), "",Results!E78)</f>
        <v/>
      </c>
      <c r="F71" s="8"/>
      <c r="G71" s="8"/>
      <c r="H71" s="11"/>
    </row>
    <row r="72" spans="1:8" ht="74.25" customHeight="1" x14ac:dyDescent="0.2">
      <c r="A72" s="10" t="s">
        <v>264</v>
      </c>
      <c r="B72" s="18"/>
      <c r="C72" s="21"/>
      <c r="D72" s="40" t="str">
        <f>IF(ISBLANK(Results!D79), "",Results!D79)</f>
        <v/>
      </c>
      <c r="E72" s="41" t="str">
        <f>IF(ISBLANK(Results!E79), "",Results!E79)</f>
        <v/>
      </c>
      <c r="F72" s="8" t="s">
        <v>265</v>
      </c>
      <c r="G72" s="8"/>
      <c r="H72" s="11" t="s">
        <v>588</v>
      </c>
    </row>
    <row r="73" spans="1:8" ht="26.25" customHeight="1" x14ac:dyDescent="0.2">
      <c r="A73" s="10" t="s">
        <v>270</v>
      </c>
      <c r="B73" s="18">
        <v>0</v>
      </c>
      <c r="C73" s="18">
        <v>60</v>
      </c>
      <c r="D73" s="66" t="str">
        <f>IF(ISBLANK(Results!D81), "",Results!D81)</f>
        <v/>
      </c>
      <c r="E73" s="41" t="str">
        <f>IF(ISBLANK(Results!E81), "",Results!E81)</f>
        <v/>
      </c>
      <c r="F73" s="8" t="s">
        <v>271</v>
      </c>
      <c r="G73" s="8" t="s">
        <v>272</v>
      </c>
      <c r="H73" s="11" t="s">
        <v>273</v>
      </c>
    </row>
    <row r="74" spans="1:8" ht="37.5" customHeight="1" x14ac:dyDescent="0.2">
      <c r="A74" s="10" t="s">
        <v>274</v>
      </c>
      <c r="B74" s="18">
        <v>0</v>
      </c>
      <c r="C74" s="18">
        <v>60</v>
      </c>
      <c r="D74" s="41" t="str">
        <f>IF(ISBLANK(Results!D82), "",Results!D82)</f>
        <v/>
      </c>
      <c r="E74" s="41" t="str">
        <f>IF(ISBLANK(Results!E82), "",Results!E82)</f>
        <v/>
      </c>
      <c r="F74" s="8" t="s">
        <v>271</v>
      </c>
      <c r="G74" s="8" t="s">
        <v>272</v>
      </c>
      <c r="H74" s="11" t="s">
        <v>275</v>
      </c>
    </row>
    <row r="75" spans="1:8" ht="29.25" customHeight="1" x14ac:dyDescent="0.2">
      <c r="A75" s="10" t="s">
        <v>278</v>
      </c>
      <c r="B75" s="18"/>
      <c r="C75" s="23"/>
      <c r="D75" s="40" t="str">
        <f>IF(ISBLANK(Results!D84), "",Results!D84)</f>
        <v/>
      </c>
      <c r="E75" s="41" t="str">
        <f>IF(ISBLANK(Results!E84), "",Results!E84)</f>
        <v/>
      </c>
      <c r="F75" s="8" t="s">
        <v>279</v>
      </c>
      <c r="G75" s="8"/>
      <c r="H75" s="11"/>
    </row>
    <row r="76" spans="1:8" ht="32" x14ac:dyDescent="0.2">
      <c r="A76" s="77" t="s">
        <v>283</v>
      </c>
      <c r="B76" s="75" t="s">
        <v>59</v>
      </c>
      <c r="C76" s="75" t="s">
        <v>60</v>
      </c>
      <c r="D76" s="76" t="s">
        <v>589</v>
      </c>
      <c r="E76" s="76" t="s">
        <v>547</v>
      </c>
      <c r="F76" s="76" t="s">
        <v>56</v>
      </c>
      <c r="G76" s="76" t="s">
        <v>99</v>
      </c>
      <c r="H76" s="19"/>
    </row>
    <row r="77" spans="1:8" ht="30" x14ac:dyDescent="0.2">
      <c r="A77" s="10" t="s">
        <v>284</v>
      </c>
      <c r="B77" s="25"/>
      <c r="C77" s="30"/>
      <c r="D77" s="12" t="str">
        <f>IF(ISBLANK(Results!D87), "",Results!D87)</f>
        <v/>
      </c>
      <c r="E77" s="12" t="str">
        <f>IF(ISBLANK(Results!E87), "",Results!E87)</f>
        <v/>
      </c>
      <c r="F77" s="31"/>
      <c r="G77" s="31"/>
      <c r="H77" s="11" t="s">
        <v>285</v>
      </c>
    </row>
    <row r="78" spans="1:8" ht="85.5" customHeight="1" x14ac:dyDescent="0.2">
      <c r="A78" s="10" t="s">
        <v>286</v>
      </c>
      <c r="B78" s="18">
        <v>1</v>
      </c>
      <c r="C78" s="18">
        <v>20</v>
      </c>
      <c r="D78" s="41" t="str">
        <f>IF(ISBLANK(Results!D88), "",Results!D88)</f>
        <v/>
      </c>
      <c r="E78" s="41" t="str">
        <f>IF(ISBLANK(Results!E88), "",Results!E88)</f>
        <v/>
      </c>
      <c r="F78" s="8" t="s">
        <v>590</v>
      </c>
      <c r="G78" s="8"/>
      <c r="H78" s="11" t="s">
        <v>287</v>
      </c>
    </row>
    <row r="79" spans="1:8" ht="15" customHeight="1" x14ac:dyDescent="0.2">
      <c r="A79" s="10" t="s">
        <v>288</v>
      </c>
      <c r="B79" s="18"/>
      <c r="C79" s="26"/>
      <c r="D79" s="12" t="str">
        <f>IF(ISBLANK(Results!D89), "",Results!D89)</f>
        <v/>
      </c>
      <c r="E79" s="41" t="str">
        <f>IF(ISBLANK(Results!E89), "",Results!E89)</f>
        <v/>
      </c>
      <c r="F79" s="8"/>
      <c r="G79" s="8" t="s">
        <v>272</v>
      </c>
      <c r="H79" s="11" t="s">
        <v>289</v>
      </c>
    </row>
    <row r="80" spans="1:8" ht="18.75" customHeight="1" x14ac:dyDescent="0.2">
      <c r="A80" s="10" t="s">
        <v>290</v>
      </c>
      <c r="B80" s="18"/>
      <c r="C80" s="26"/>
      <c r="D80" s="12" t="str">
        <f>IF(ISBLANK(Results!D90), "",Results!D90)</f>
        <v/>
      </c>
      <c r="E80" s="41" t="str">
        <f>IF(ISBLANK(Results!E90), "",Results!E90)</f>
        <v/>
      </c>
      <c r="F80" s="8"/>
      <c r="G80" s="8" t="s">
        <v>272</v>
      </c>
      <c r="H80" s="11" t="s">
        <v>291</v>
      </c>
    </row>
    <row r="81" spans="1:8" ht="18" customHeight="1" x14ac:dyDescent="0.2">
      <c r="A81" s="10" t="s">
        <v>292</v>
      </c>
      <c r="B81" s="18"/>
      <c r="C81" s="26"/>
      <c r="D81" s="12" t="str">
        <f>IF(ISBLANK(Results!D91), "",Results!D91)</f>
        <v/>
      </c>
      <c r="E81" s="41" t="str">
        <f>IF(ISBLANK(Results!E91), "",Results!E91)</f>
        <v/>
      </c>
      <c r="F81" s="8"/>
      <c r="G81" s="8"/>
      <c r="H81" s="11" t="s">
        <v>293</v>
      </c>
    </row>
    <row r="82" spans="1:8" ht="18" customHeight="1" x14ac:dyDescent="0.2">
      <c r="A82" s="10" t="s">
        <v>294</v>
      </c>
      <c r="B82" s="18"/>
      <c r="C82" s="26"/>
      <c r="D82" s="12" t="str">
        <f>IF(ISBLANK(Results!D92), "",Results!D92)</f>
        <v/>
      </c>
      <c r="E82" s="41" t="str">
        <f>IF(ISBLANK(Results!E92), "",Results!E92)</f>
        <v/>
      </c>
      <c r="F82" s="8"/>
      <c r="G82" s="8" t="s">
        <v>162</v>
      </c>
      <c r="H82" s="11" t="s">
        <v>295</v>
      </c>
    </row>
    <row r="83" spans="1:8" ht="18" customHeight="1" x14ac:dyDescent="0.2">
      <c r="A83" s="29" t="s">
        <v>296</v>
      </c>
      <c r="B83" s="18"/>
      <c r="C83" s="26"/>
      <c r="D83" s="12" t="str">
        <f>IF(ISBLANK(Results!D93), "",Results!D93)</f>
        <v/>
      </c>
      <c r="E83" s="41" t="str">
        <f>IF(ISBLANK(Results!E93), "",Results!E93)</f>
        <v/>
      </c>
      <c r="F83" s="8"/>
      <c r="G83" s="8"/>
      <c r="H83" s="11" t="s">
        <v>297</v>
      </c>
    </row>
    <row r="84" spans="1:8" ht="26.25" customHeight="1" x14ac:dyDescent="0.2">
      <c r="A84" s="10" t="s">
        <v>298</v>
      </c>
      <c r="B84" s="18"/>
      <c r="C84" s="26"/>
      <c r="D84" s="12" t="str">
        <f>IF(ISBLANK(Results!D94), "",Results!D94)</f>
        <v/>
      </c>
      <c r="E84" s="41" t="str">
        <f>IF(ISBLANK(Results!E94), "",Results!E94)</f>
        <v/>
      </c>
      <c r="F84" s="8"/>
      <c r="G84" s="8" t="s">
        <v>158</v>
      </c>
      <c r="H84" s="11" t="s">
        <v>591</v>
      </c>
    </row>
    <row r="85" spans="1:8" ht="59.25" customHeight="1" x14ac:dyDescent="0.2">
      <c r="A85" s="10" t="s">
        <v>300</v>
      </c>
      <c r="B85" s="18"/>
      <c r="C85" s="26"/>
      <c r="D85" s="12" t="str">
        <f>IF(ISBLANK(Results!D95), "",Results!D95)</f>
        <v/>
      </c>
      <c r="E85" s="41" t="str">
        <f>IF(ISBLANK(Results!E95), "",Results!E95)</f>
        <v/>
      </c>
      <c r="F85" s="8"/>
      <c r="G85" s="8"/>
      <c r="H85" s="11" t="s">
        <v>301</v>
      </c>
    </row>
    <row r="86" spans="1:8" ht="24" x14ac:dyDescent="0.2">
      <c r="A86" s="10" t="s">
        <v>302</v>
      </c>
      <c r="B86" s="18"/>
      <c r="C86" s="34"/>
      <c r="D86" s="12" t="str">
        <f>IF(ISBLANK(Results!D96), "",Results!D96)</f>
        <v/>
      </c>
      <c r="E86" s="41" t="str">
        <f>IF(ISBLANK(Results!E96), "",Results!E96)</f>
        <v/>
      </c>
      <c r="F86" s="8" t="s">
        <v>303</v>
      </c>
      <c r="G86" s="8" t="s">
        <v>158</v>
      </c>
      <c r="H86" s="11" t="s">
        <v>304</v>
      </c>
    </row>
    <row r="87" spans="1:8" ht="47.25" customHeight="1" x14ac:dyDescent="0.2">
      <c r="A87" s="10" t="s">
        <v>305</v>
      </c>
      <c r="B87" s="18"/>
      <c r="C87" s="34"/>
      <c r="D87" s="12" t="str">
        <f>IF(ISBLANK(Results!D97), "",Results!D97)</f>
        <v/>
      </c>
      <c r="E87" s="41" t="str">
        <f>IF(ISBLANK(Results!E97), "",Results!E97)</f>
        <v/>
      </c>
      <c r="F87" s="8" t="s">
        <v>306</v>
      </c>
      <c r="G87" s="8" t="s">
        <v>158</v>
      </c>
      <c r="H87" s="11" t="s">
        <v>592</v>
      </c>
    </row>
    <row r="88" spans="1:8" ht="32" x14ac:dyDescent="0.2">
      <c r="A88" s="77" t="s">
        <v>308</v>
      </c>
      <c r="B88" s="75" t="s">
        <v>59</v>
      </c>
      <c r="C88" s="75" t="s">
        <v>60</v>
      </c>
      <c r="D88" s="76" t="s">
        <v>546</v>
      </c>
      <c r="E88" s="76" t="s">
        <v>547</v>
      </c>
      <c r="F88" s="76" t="s">
        <v>56</v>
      </c>
      <c r="G88" s="76" t="s">
        <v>99</v>
      </c>
      <c r="H88" s="19"/>
    </row>
    <row r="89" spans="1:8" x14ac:dyDescent="0.2">
      <c r="A89" s="10" t="s">
        <v>302</v>
      </c>
      <c r="B89" s="18">
        <v>18</v>
      </c>
      <c r="C89" s="18">
        <v>25</v>
      </c>
      <c r="D89" s="41" t="str">
        <f>IF(ISBLANK(Results!D99), "",Results!D99)</f>
        <v/>
      </c>
      <c r="E89" s="41" t="str">
        <f>IF(ISBLANK(Results!E99), "",Results!E99)</f>
        <v/>
      </c>
      <c r="F89" s="57" t="s">
        <v>134</v>
      </c>
      <c r="G89" s="8" t="s">
        <v>158</v>
      </c>
      <c r="H89" s="11" t="s">
        <v>593</v>
      </c>
    </row>
    <row r="90" spans="1:8" ht="60" x14ac:dyDescent="0.2">
      <c r="A90" s="10" t="s">
        <v>300</v>
      </c>
      <c r="B90" s="18"/>
      <c r="C90" s="26"/>
      <c r="D90" s="12" t="str">
        <f>IF(ISBLANK(Results!D100), "",Results!D100)</f>
        <v/>
      </c>
      <c r="E90" s="41" t="str">
        <f>IF(ISBLANK(Results!E100), "",Results!E100)</f>
        <v/>
      </c>
      <c r="F90" s="8"/>
      <c r="G90" s="27"/>
      <c r="H90" s="11" t="s">
        <v>301</v>
      </c>
    </row>
    <row r="91" spans="1:8" ht="36" x14ac:dyDescent="0.2">
      <c r="A91" s="10" t="s">
        <v>322</v>
      </c>
      <c r="B91" s="25"/>
      <c r="C91" s="32"/>
      <c r="D91" s="40" t="str">
        <f>IF(ISBLANK(Results!D105), "",Results!D105)</f>
        <v/>
      </c>
      <c r="E91" s="41" t="str">
        <f>IF(ISBLANK(Results!E105), "",Results!E105)</f>
        <v/>
      </c>
      <c r="F91" s="14" t="s">
        <v>323</v>
      </c>
      <c r="G91" s="14"/>
      <c r="H91" s="11" t="s">
        <v>324</v>
      </c>
    </row>
    <row r="92" spans="1:8" x14ac:dyDescent="0.2">
      <c r="A92" s="10" t="s">
        <v>325</v>
      </c>
      <c r="B92" s="25"/>
      <c r="C92" s="32"/>
      <c r="D92" s="58" t="str">
        <f>IF(ISBLANK(Results!D105), "",Results!D106)</f>
        <v/>
      </c>
      <c r="E92" s="41" t="str">
        <f>IF(ISBLANK(Results!E106), "",Results!E106)</f>
        <v/>
      </c>
      <c r="F92" s="14" t="s">
        <v>326</v>
      </c>
      <c r="G92" s="14" t="s">
        <v>162</v>
      </c>
      <c r="H92" s="11" t="s">
        <v>327</v>
      </c>
    </row>
    <row r="93" spans="1:8" ht="32.25" customHeight="1" x14ac:dyDescent="0.2">
      <c r="A93" s="75" t="s">
        <v>328</v>
      </c>
      <c r="B93" s="75" t="s">
        <v>59</v>
      </c>
      <c r="C93" s="75" t="s">
        <v>60</v>
      </c>
      <c r="D93" s="76" t="s">
        <v>546</v>
      </c>
      <c r="E93" s="76" t="s">
        <v>547</v>
      </c>
      <c r="F93" s="76" t="s">
        <v>56</v>
      </c>
      <c r="G93" s="76" t="s">
        <v>99</v>
      </c>
      <c r="H93" s="19"/>
    </row>
    <row r="94" spans="1:8" ht="25.5" customHeight="1" x14ac:dyDescent="0.2">
      <c r="A94" s="10" t="s">
        <v>329</v>
      </c>
      <c r="B94" s="13">
        <v>100</v>
      </c>
      <c r="C94" s="13">
        <v>150</v>
      </c>
      <c r="D94" s="41">
        <f>IF(ISBLANK(Results!D108), "",Results!D108)</f>
        <v>60</v>
      </c>
      <c r="E94" s="41" t="e">
        <f>IF(ISBLANK(Results!E108), "",ResultsE96)</f>
        <v>#NAME?</v>
      </c>
      <c r="F94" s="14" t="s">
        <v>330</v>
      </c>
      <c r="G94" s="14" t="s">
        <v>158</v>
      </c>
      <c r="H94" s="11" t="s">
        <v>331</v>
      </c>
    </row>
    <row r="95" spans="1:8" ht="36" x14ac:dyDescent="0.2">
      <c r="A95" s="10" t="s">
        <v>332</v>
      </c>
      <c r="B95" s="13">
        <v>6</v>
      </c>
      <c r="C95" s="13">
        <v>9</v>
      </c>
      <c r="D95" s="47"/>
      <c r="E95" s="41"/>
      <c r="F95" s="14" t="s">
        <v>333</v>
      </c>
      <c r="G95" s="14"/>
      <c r="H95" s="11" t="s">
        <v>594</v>
      </c>
    </row>
    <row r="96" spans="1:8" ht="18.75" customHeight="1" x14ac:dyDescent="0.2">
      <c r="A96" s="10" t="s">
        <v>335</v>
      </c>
      <c r="B96" s="13"/>
      <c r="C96" s="28"/>
      <c r="D96" s="12"/>
      <c r="E96" s="41"/>
      <c r="F96" s="14" t="s">
        <v>336</v>
      </c>
      <c r="G96" s="14"/>
      <c r="H96" s="11"/>
    </row>
    <row r="97" spans="1:8" ht="36.75" customHeight="1" x14ac:dyDescent="0.2">
      <c r="A97" s="10" t="s">
        <v>595</v>
      </c>
      <c r="B97" s="13">
        <v>300</v>
      </c>
      <c r="C97" s="36">
        <v>400</v>
      </c>
      <c r="D97" s="68">
        <v>510</v>
      </c>
      <c r="E97" s="41"/>
      <c r="F97" s="14" t="s">
        <v>338</v>
      </c>
      <c r="G97" s="14"/>
      <c r="H97" s="11" t="s">
        <v>596</v>
      </c>
    </row>
    <row r="98" spans="1:8" ht="36.75" customHeight="1" x14ac:dyDescent="0.2">
      <c r="A98" s="10" t="s">
        <v>340</v>
      </c>
      <c r="B98" s="13"/>
      <c r="C98" s="36"/>
      <c r="D98" s="12">
        <v>8.8000000000000007</v>
      </c>
      <c r="E98" s="40"/>
      <c r="F98" s="14" t="s">
        <v>341</v>
      </c>
      <c r="G98" s="14" t="s">
        <v>162</v>
      </c>
      <c r="H98" s="11"/>
    </row>
    <row r="99" spans="1:8" ht="18.75" customHeight="1" x14ac:dyDescent="0.2">
      <c r="A99" s="10" t="s">
        <v>597</v>
      </c>
      <c r="B99" s="13">
        <v>15</v>
      </c>
      <c r="C99" s="13">
        <v>17</v>
      </c>
      <c r="D99" s="40"/>
      <c r="E99" s="40"/>
      <c r="F99" s="14" t="s">
        <v>344</v>
      </c>
      <c r="G99" s="14"/>
      <c r="H99" s="11" t="s">
        <v>345</v>
      </c>
    </row>
    <row r="100" spans="1:8" ht="18" customHeight="1" x14ac:dyDescent="0.2">
      <c r="A100" s="10" t="s">
        <v>346</v>
      </c>
      <c r="B100" s="13">
        <v>15</v>
      </c>
      <c r="C100" s="13">
        <v>17</v>
      </c>
      <c r="D100" s="65">
        <v>12</v>
      </c>
      <c r="E100" s="40"/>
      <c r="F100" s="14" t="s">
        <v>344</v>
      </c>
      <c r="G100" s="14" t="s">
        <v>135</v>
      </c>
      <c r="H100" s="11" t="s">
        <v>347</v>
      </c>
    </row>
    <row r="101" spans="1:8" ht="38.25" customHeight="1" x14ac:dyDescent="0.2">
      <c r="A101" s="10" t="s">
        <v>348</v>
      </c>
      <c r="B101" s="13">
        <v>15</v>
      </c>
      <c r="C101" s="13">
        <v>17</v>
      </c>
      <c r="D101" s="40">
        <v>14</v>
      </c>
      <c r="E101" s="40"/>
      <c r="F101" s="14" t="s">
        <v>344</v>
      </c>
      <c r="G101" s="14" t="s">
        <v>135</v>
      </c>
      <c r="H101" s="11" t="s">
        <v>349</v>
      </c>
    </row>
    <row r="102" spans="1:8" x14ac:dyDescent="0.2">
      <c r="A102" s="10" t="s">
        <v>350</v>
      </c>
      <c r="B102" s="25"/>
      <c r="C102" s="25"/>
      <c r="D102" s="80">
        <v>0.16</v>
      </c>
      <c r="E102" s="40"/>
      <c r="F102" s="14" t="s">
        <v>351</v>
      </c>
      <c r="G102" s="14" t="s">
        <v>69</v>
      </c>
      <c r="H102" s="11" t="s">
        <v>352</v>
      </c>
    </row>
    <row r="103" spans="1:8" x14ac:dyDescent="0.2">
      <c r="A103" s="10" t="s">
        <v>353</v>
      </c>
      <c r="B103" s="13">
        <v>1</v>
      </c>
      <c r="C103" s="13">
        <v>15</v>
      </c>
      <c r="D103" s="81">
        <v>0.41</v>
      </c>
      <c r="E103" s="40"/>
      <c r="F103" s="14" t="s">
        <v>354</v>
      </c>
      <c r="G103" s="14"/>
      <c r="H103" s="11"/>
    </row>
    <row r="104" spans="1:8" ht="18.75" customHeight="1" x14ac:dyDescent="0.2">
      <c r="A104" s="10" t="s">
        <v>355</v>
      </c>
      <c r="B104" s="13">
        <v>1.7</v>
      </c>
      <c r="C104" s="13">
        <v>1.9</v>
      </c>
      <c r="D104" s="41"/>
      <c r="E104" s="40"/>
      <c r="F104" s="14" t="s">
        <v>356</v>
      </c>
      <c r="G104" s="14"/>
      <c r="H104" s="11"/>
    </row>
    <row r="105" spans="1:8" x14ac:dyDescent="0.2">
      <c r="A105" s="10" t="s">
        <v>357</v>
      </c>
      <c r="B105" s="13" t="s">
        <v>358</v>
      </c>
      <c r="C105" s="13" t="s">
        <v>358</v>
      </c>
      <c r="D105" s="12"/>
      <c r="E105" s="41"/>
      <c r="F105" s="14"/>
      <c r="G105" s="14"/>
      <c r="H105" s="11"/>
    </row>
    <row r="106" spans="1:8" ht="18" customHeight="1" x14ac:dyDescent="0.2">
      <c r="A106" s="10" t="s">
        <v>359</v>
      </c>
      <c r="B106" s="13" t="s">
        <v>358</v>
      </c>
      <c r="C106" s="13" t="s">
        <v>358</v>
      </c>
      <c r="D106" s="12"/>
      <c r="E106" s="41"/>
      <c r="F106" s="14"/>
      <c r="G106" s="14"/>
      <c r="H106" s="11"/>
    </row>
    <row r="107" spans="1:8" ht="18" customHeight="1" x14ac:dyDescent="0.2">
      <c r="A107" s="10" t="s">
        <v>360</v>
      </c>
      <c r="B107" s="13"/>
      <c r="C107" s="13"/>
      <c r="D107" s="87"/>
      <c r="E107" s="40"/>
      <c r="F107" s="14" t="s">
        <v>361</v>
      </c>
      <c r="G107" s="14" t="s">
        <v>89</v>
      </c>
      <c r="H107" s="11" t="s">
        <v>362</v>
      </c>
    </row>
    <row r="108" spans="1:8" ht="18" customHeight="1" x14ac:dyDescent="0.2">
      <c r="A108" s="10" t="s">
        <v>363</v>
      </c>
      <c r="B108" s="13"/>
      <c r="C108" s="13"/>
      <c r="D108" s="41"/>
      <c r="E108" s="41"/>
      <c r="F108" s="14" t="s">
        <v>364</v>
      </c>
      <c r="G108" s="14" t="s">
        <v>365</v>
      </c>
      <c r="H108" s="11" t="s">
        <v>362</v>
      </c>
    </row>
    <row r="109" spans="1:8" ht="40.5" customHeight="1" x14ac:dyDescent="0.2">
      <c r="A109" s="10" t="s">
        <v>598</v>
      </c>
      <c r="B109" s="13">
        <v>0</v>
      </c>
      <c r="C109" s="13">
        <v>20</v>
      </c>
      <c r="D109" s="41"/>
      <c r="E109" s="41"/>
      <c r="F109" s="14"/>
      <c r="G109" s="14"/>
      <c r="H109" s="11" t="s">
        <v>367</v>
      </c>
    </row>
    <row r="110" spans="1:8" ht="49.5" customHeight="1" x14ac:dyDescent="0.2">
      <c r="A110" s="10" t="s">
        <v>599</v>
      </c>
      <c r="B110" s="13"/>
      <c r="C110" s="13"/>
      <c r="D110" s="32" t="s">
        <v>600</v>
      </c>
      <c r="E110" s="12"/>
      <c r="F110" s="14"/>
      <c r="G110" s="14"/>
      <c r="H110" s="11"/>
    </row>
    <row r="111" spans="1:8" ht="32" x14ac:dyDescent="0.2">
      <c r="A111" s="3" t="s">
        <v>370</v>
      </c>
      <c r="B111" s="22"/>
      <c r="C111" s="22"/>
      <c r="D111" s="22"/>
      <c r="E111" s="22"/>
      <c r="F111" s="22"/>
      <c r="G111" s="22"/>
      <c r="H111" s="22"/>
    </row>
    <row r="112" spans="1:8" ht="32" x14ac:dyDescent="0.2">
      <c r="A112" s="6" t="s">
        <v>601</v>
      </c>
      <c r="B112" s="6" t="s">
        <v>59</v>
      </c>
      <c r="C112" s="6" t="s">
        <v>60</v>
      </c>
      <c r="D112" s="7" t="s">
        <v>546</v>
      </c>
      <c r="E112" s="7"/>
      <c r="F112" s="7"/>
      <c r="G112" s="7"/>
      <c r="H112" s="6"/>
    </row>
    <row r="113" spans="1:8" ht="30" customHeight="1" x14ac:dyDescent="0.2">
      <c r="A113" s="20" t="s">
        <v>372</v>
      </c>
      <c r="B113" s="49">
        <f t="shared" ref="B113:D114" si="0">B14</f>
        <v>140</v>
      </c>
      <c r="C113" s="49">
        <f t="shared" si="0"/>
        <v>150</v>
      </c>
      <c r="D113" s="49" t="str">
        <f t="shared" si="0"/>
        <v/>
      </c>
      <c r="E113" s="49"/>
      <c r="F113" s="27"/>
      <c r="G113" s="50"/>
      <c r="H113" s="223" t="s">
        <v>373</v>
      </c>
    </row>
    <row r="114" spans="1:8" ht="32" x14ac:dyDescent="0.2">
      <c r="A114" s="20" t="s">
        <v>374</v>
      </c>
      <c r="B114" s="49">
        <f t="shared" si="0"/>
        <v>135</v>
      </c>
      <c r="C114" s="49">
        <f t="shared" si="0"/>
        <v>145</v>
      </c>
      <c r="D114" s="69">
        <f t="shared" si="0"/>
        <v>131</v>
      </c>
      <c r="E114" s="49"/>
      <c r="F114" s="27"/>
      <c r="G114" s="51"/>
      <c r="H114" s="224"/>
    </row>
    <row r="115" spans="1:8" ht="16" x14ac:dyDescent="0.2">
      <c r="A115" s="20" t="s">
        <v>375</v>
      </c>
      <c r="B115" s="49">
        <f t="shared" ref="B115:D116" si="1">B12</f>
        <v>4.2</v>
      </c>
      <c r="C115" s="49">
        <f t="shared" si="1"/>
        <v>4.9000000000000004</v>
      </c>
      <c r="D115" s="49" t="str">
        <f t="shared" si="1"/>
        <v/>
      </c>
      <c r="E115" s="52"/>
      <c r="F115" s="27"/>
      <c r="G115" s="51"/>
      <c r="H115" s="224"/>
    </row>
    <row r="116" spans="1:8" ht="16" x14ac:dyDescent="0.2">
      <c r="A116" s="20" t="s">
        <v>376</v>
      </c>
      <c r="B116" s="49">
        <f t="shared" si="1"/>
        <v>3.9</v>
      </c>
      <c r="C116" s="49">
        <f t="shared" si="1"/>
        <v>4.5</v>
      </c>
      <c r="D116" s="49">
        <f t="shared" si="1"/>
        <v>4.3</v>
      </c>
      <c r="E116" s="52"/>
      <c r="F116" s="27"/>
      <c r="G116" s="51"/>
      <c r="H116" s="224"/>
    </row>
    <row r="117" spans="1:8" ht="16" x14ac:dyDescent="0.2">
      <c r="A117" s="20" t="s">
        <v>602</v>
      </c>
      <c r="B117" s="49">
        <f>B17</f>
        <v>0.37</v>
      </c>
      <c r="C117" s="49">
        <f>C17</f>
        <v>0.44</v>
      </c>
      <c r="D117" s="49">
        <f>D17</f>
        <v>0.41</v>
      </c>
      <c r="E117" s="52"/>
      <c r="F117" s="27"/>
      <c r="G117" s="51"/>
      <c r="H117" s="224"/>
    </row>
    <row r="118" spans="1:8" ht="16" x14ac:dyDescent="0.2">
      <c r="A118" s="20" t="s">
        <v>379</v>
      </c>
      <c r="B118" s="49">
        <f>B23</f>
        <v>28</v>
      </c>
      <c r="C118" s="49">
        <f>C23</f>
        <v>32</v>
      </c>
      <c r="D118" s="49">
        <f>D23</f>
        <v>31</v>
      </c>
      <c r="E118" s="49"/>
      <c r="F118" s="27"/>
      <c r="G118" s="51"/>
      <c r="H118" s="224"/>
    </row>
    <row r="119" spans="1:8" ht="16" x14ac:dyDescent="0.2">
      <c r="A119" s="20" t="s">
        <v>380</v>
      </c>
      <c r="B119" s="49">
        <f>B22</f>
        <v>80</v>
      </c>
      <c r="C119" s="49">
        <f>C22</f>
        <v>90</v>
      </c>
      <c r="D119" s="69">
        <f>D22</f>
        <v>95</v>
      </c>
      <c r="E119" s="49"/>
      <c r="F119" s="27"/>
      <c r="G119" s="51"/>
      <c r="H119" s="224"/>
    </row>
    <row r="120" spans="1:8" ht="16" x14ac:dyDescent="0.2">
      <c r="A120" s="20" t="s">
        <v>381</v>
      </c>
      <c r="B120" s="49">
        <f t="shared" ref="B120:D122" si="2">B4</f>
        <v>8.9600000000000009</v>
      </c>
      <c r="C120" s="49">
        <f t="shared" si="2"/>
        <v>17.91</v>
      </c>
      <c r="D120" s="49">
        <f t="shared" si="2"/>
        <v>15</v>
      </c>
      <c r="E120" s="52"/>
      <c r="F120" s="27"/>
      <c r="G120" s="51"/>
      <c r="H120" s="224"/>
    </row>
    <row r="121" spans="1:8" ht="16" x14ac:dyDescent="0.2">
      <c r="A121" s="20" t="s">
        <v>382</v>
      </c>
      <c r="B121" s="49">
        <f t="shared" si="2"/>
        <v>50</v>
      </c>
      <c r="C121" s="49">
        <f t="shared" si="2"/>
        <v>236</v>
      </c>
      <c r="D121" s="49" t="str">
        <f t="shared" si="2"/>
        <v/>
      </c>
      <c r="E121" s="49"/>
      <c r="F121" s="27"/>
      <c r="G121" s="51"/>
      <c r="H121" s="224"/>
    </row>
    <row r="122" spans="1:8" ht="16" x14ac:dyDescent="0.2">
      <c r="A122" s="20" t="s">
        <v>383</v>
      </c>
      <c r="B122" s="49">
        <f t="shared" si="2"/>
        <v>50</v>
      </c>
      <c r="C122" s="49">
        <f t="shared" si="2"/>
        <v>150</v>
      </c>
      <c r="D122" s="69">
        <f t="shared" si="2"/>
        <v>9</v>
      </c>
      <c r="E122" s="49"/>
      <c r="F122" s="27"/>
      <c r="G122" s="51"/>
      <c r="H122" s="224"/>
    </row>
    <row r="123" spans="1:8" ht="16" x14ac:dyDescent="0.2">
      <c r="A123" s="20" t="s">
        <v>384</v>
      </c>
      <c r="B123" s="49">
        <f>B64</f>
        <v>69</v>
      </c>
      <c r="C123" s="49">
        <f>C64</f>
        <v>74</v>
      </c>
      <c r="D123" s="49" t="str">
        <f>D12</f>
        <v/>
      </c>
      <c r="E123" s="53"/>
      <c r="F123" s="27"/>
      <c r="G123" s="51"/>
      <c r="H123" s="224"/>
    </row>
    <row r="124" spans="1:8" ht="16" x14ac:dyDescent="0.2">
      <c r="A124" s="20" t="s">
        <v>405</v>
      </c>
      <c r="B124" s="49">
        <f>B65</f>
        <v>40</v>
      </c>
      <c r="C124" s="49">
        <f>C65</f>
        <v>50</v>
      </c>
      <c r="D124" s="53">
        <f>D65</f>
        <v>40</v>
      </c>
      <c r="E124" s="53"/>
      <c r="F124" s="27"/>
      <c r="G124" s="54"/>
      <c r="H124" s="224"/>
    </row>
    <row r="125" spans="1:8" ht="16" x14ac:dyDescent="0.2">
      <c r="A125" s="20" t="s">
        <v>164</v>
      </c>
      <c r="B125" s="49">
        <f>B21</f>
        <v>600</v>
      </c>
      <c r="C125" s="49">
        <f>C21</f>
        <v>1100</v>
      </c>
      <c r="D125" s="69" t="str">
        <f>D21</f>
        <v/>
      </c>
      <c r="E125" s="53"/>
      <c r="F125" s="27"/>
      <c r="G125" s="54"/>
      <c r="H125" s="224"/>
    </row>
    <row r="126" spans="1:8" ht="16" x14ac:dyDescent="0.2">
      <c r="A126" s="20" t="s">
        <v>521</v>
      </c>
      <c r="B126" s="49">
        <f>B19</f>
        <v>36</v>
      </c>
      <c r="C126" s="49">
        <f>C19</f>
        <v>42</v>
      </c>
      <c r="D126" s="49" t="str">
        <f>D19</f>
        <v/>
      </c>
      <c r="E126" s="53"/>
      <c r="F126" s="27"/>
      <c r="G126" s="54"/>
      <c r="H126" s="225"/>
    </row>
    <row r="127" spans="1:8" ht="32" x14ac:dyDescent="0.2">
      <c r="A127" s="6" t="s">
        <v>386</v>
      </c>
      <c r="B127" s="6" t="s">
        <v>59</v>
      </c>
      <c r="C127" s="6" t="s">
        <v>60</v>
      </c>
      <c r="D127" s="7" t="s">
        <v>546</v>
      </c>
      <c r="E127" s="7"/>
      <c r="F127" s="7"/>
      <c r="G127" s="7"/>
      <c r="H127" s="6"/>
    </row>
    <row r="128" spans="1:8" ht="16" x14ac:dyDescent="0.2">
      <c r="A128" s="20" t="s">
        <v>387</v>
      </c>
      <c r="B128" s="49">
        <f>B26</f>
        <v>4.66</v>
      </c>
      <c r="C128" s="49">
        <f>C26</f>
        <v>7</v>
      </c>
      <c r="D128" s="69">
        <f>D26</f>
        <v>5.6</v>
      </c>
      <c r="E128" s="52"/>
      <c r="F128" s="27"/>
      <c r="G128" s="50"/>
      <c r="H128" s="223" t="s">
        <v>388</v>
      </c>
    </row>
    <row r="129" spans="1:8" ht="16" x14ac:dyDescent="0.2">
      <c r="A129" s="20" t="s">
        <v>384</v>
      </c>
      <c r="B129" s="49">
        <f>B64</f>
        <v>69</v>
      </c>
      <c r="C129" s="49">
        <f>C64</f>
        <v>74</v>
      </c>
      <c r="D129" s="53">
        <f>D64</f>
        <v>64</v>
      </c>
      <c r="E129" s="53"/>
      <c r="F129" s="27"/>
      <c r="G129" s="51"/>
      <c r="H129" s="224"/>
    </row>
    <row r="130" spans="1:8" ht="16" x14ac:dyDescent="0.2">
      <c r="A130" s="20" t="s">
        <v>252</v>
      </c>
      <c r="B130" s="49">
        <f t="shared" ref="B130:D131" si="3">B68</f>
        <v>0.8</v>
      </c>
      <c r="C130" s="49">
        <f t="shared" si="3"/>
        <v>1.5</v>
      </c>
      <c r="D130" s="71">
        <f t="shared" si="3"/>
        <v>2.48</v>
      </c>
      <c r="E130" s="52"/>
      <c r="F130" s="27"/>
      <c r="G130" s="51"/>
      <c r="H130" s="224"/>
    </row>
    <row r="131" spans="1:8" ht="16" x14ac:dyDescent="0.2">
      <c r="A131" s="20" t="s">
        <v>390</v>
      </c>
      <c r="B131" s="49">
        <f t="shared" si="3"/>
        <v>9.1</v>
      </c>
      <c r="C131" s="49">
        <f t="shared" si="3"/>
        <v>19.7</v>
      </c>
      <c r="D131" s="52" t="str">
        <f t="shared" si="3"/>
        <v/>
      </c>
      <c r="E131" s="52"/>
      <c r="F131" s="27"/>
      <c r="G131" s="51"/>
      <c r="H131" s="224"/>
    </row>
    <row r="132" spans="1:8" ht="16" x14ac:dyDescent="0.2">
      <c r="A132" s="20" t="s">
        <v>264</v>
      </c>
      <c r="B132" s="49">
        <f t="shared" ref="B132:C135" si="4">B72</f>
        <v>0</v>
      </c>
      <c r="C132" s="49">
        <f t="shared" si="4"/>
        <v>0</v>
      </c>
      <c r="D132" s="52" t="str">
        <f>D72</f>
        <v/>
      </c>
      <c r="E132" s="53"/>
      <c r="F132" s="27"/>
      <c r="G132" s="51"/>
      <c r="H132" s="224"/>
    </row>
    <row r="133" spans="1:8" ht="30" x14ac:dyDescent="0.2">
      <c r="A133" s="37" t="s">
        <v>270</v>
      </c>
      <c r="B133" s="49">
        <f t="shared" si="4"/>
        <v>0</v>
      </c>
      <c r="C133" s="49">
        <f t="shared" si="4"/>
        <v>60</v>
      </c>
      <c r="D133" s="70" t="str">
        <f>D73</f>
        <v/>
      </c>
      <c r="E133" s="53"/>
      <c r="F133" s="27"/>
      <c r="G133" s="51"/>
      <c r="H133" s="224"/>
    </row>
    <row r="134" spans="1:8" ht="41.25" customHeight="1" x14ac:dyDescent="0.2">
      <c r="A134" s="37" t="s">
        <v>392</v>
      </c>
      <c r="B134" s="49">
        <f t="shared" si="4"/>
        <v>0</v>
      </c>
      <c r="C134" s="49">
        <f t="shared" si="4"/>
        <v>60</v>
      </c>
      <c r="D134" s="53" t="str">
        <f>D74</f>
        <v/>
      </c>
      <c r="E134" s="53"/>
      <c r="F134" s="27"/>
      <c r="G134" s="51"/>
      <c r="H134" s="224"/>
    </row>
    <row r="135" spans="1:8" ht="15" customHeight="1" x14ac:dyDescent="0.2">
      <c r="A135" s="37" t="s">
        <v>278</v>
      </c>
      <c r="B135" s="49">
        <f t="shared" si="4"/>
        <v>0</v>
      </c>
      <c r="C135" s="49">
        <f t="shared" si="4"/>
        <v>0</v>
      </c>
      <c r="D135" s="52" t="str">
        <f>D75</f>
        <v/>
      </c>
      <c r="E135" s="53"/>
      <c r="F135" s="27"/>
      <c r="G135" s="51"/>
      <c r="H135" s="224"/>
    </row>
    <row r="136" spans="1:8" ht="16" x14ac:dyDescent="0.2">
      <c r="A136" s="20" t="s">
        <v>230</v>
      </c>
      <c r="B136" s="49">
        <f>B60</f>
        <v>140</v>
      </c>
      <c r="C136" s="49">
        <f>C60</f>
        <v>200</v>
      </c>
      <c r="D136" s="53">
        <f>D60</f>
        <v>162</v>
      </c>
      <c r="E136" s="53"/>
      <c r="F136" s="27"/>
      <c r="G136" s="54"/>
      <c r="H136" s="225"/>
    </row>
    <row r="137" spans="1:8" ht="32" x14ac:dyDescent="0.2">
      <c r="A137" s="6" t="s">
        <v>393</v>
      </c>
      <c r="B137" s="6" t="s">
        <v>59</v>
      </c>
      <c r="C137" s="6" t="s">
        <v>60</v>
      </c>
      <c r="D137" s="7" t="s">
        <v>546</v>
      </c>
      <c r="E137" s="7"/>
      <c r="F137" s="7"/>
      <c r="G137" s="7"/>
      <c r="H137" s="6"/>
    </row>
    <row r="138" spans="1:8" ht="15" customHeight="1" x14ac:dyDescent="0.2">
      <c r="A138" s="20" t="s">
        <v>394</v>
      </c>
      <c r="B138" s="49">
        <f>B31</f>
        <v>8.5</v>
      </c>
      <c r="C138" s="49">
        <f>C31</f>
        <v>13.7</v>
      </c>
      <c r="D138" s="53">
        <f>D31</f>
        <v>9</v>
      </c>
      <c r="E138" s="52"/>
      <c r="F138" s="27"/>
      <c r="G138" s="50"/>
      <c r="H138" s="223" t="s">
        <v>395</v>
      </c>
    </row>
    <row r="139" spans="1:8" ht="16" x14ac:dyDescent="0.2">
      <c r="A139" s="20" t="s">
        <v>382</v>
      </c>
      <c r="B139" s="49">
        <f t="shared" ref="B139:D140" si="5">B5</f>
        <v>50</v>
      </c>
      <c r="C139" s="49">
        <f t="shared" si="5"/>
        <v>236</v>
      </c>
      <c r="D139" s="53" t="str">
        <f t="shared" si="5"/>
        <v/>
      </c>
      <c r="E139" s="53"/>
      <c r="F139" s="27"/>
      <c r="G139" s="51"/>
      <c r="H139" s="224"/>
    </row>
    <row r="140" spans="1:8" ht="16" x14ac:dyDescent="0.2">
      <c r="A140" s="20" t="s">
        <v>383</v>
      </c>
      <c r="B140" s="49">
        <f t="shared" si="5"/>
        <v>50</v>
      </c>
      <c r="C140" s="49">
        <f t="shared" si="5"/>
        <v>150</v>
      </c>
      <c r="D140" s="70">
        <f t="shared" si="5"/>
        <v>9</v>
      </c>
      <c r="E140" s="53"/>
      <c r="F140" s="27"/>
      <c r="G140" s="51"/>
      <c r="H140" s="224"/>
    </row>
    <row r="141" spans="1:8" ht="16" x14ac:dyDescent="0.2">
      <c r="A141" s="20" t="s">
        <v>372</v>
      </c>
      <c r="B141" s="49">
        <f t="shared" ref="B141:D142" si="6">B14</f>
        <v>140</v>
      </c>
      <c r="C141" s="49">
        <f t="shared" si="6"/>
        <v>150</v>
      </c>
      <c r="D141" s="53" t="str">
        <f t="shared" si="6"/>
        <v/>
      </c>
      <c r="E141" s="53"/>
      <c r="F141" s="27"/>
      <c r="G141" s="51"/>
      <c r="H141" s="224"/>
    </row>
    <row r="142" spans="1:8" ht="32" x14ac:dyDescent="0.2">
      <c r="A142" s="20" t="s">
        <v>374</v>
      </c>
      <c r="B142" s="49">
        <f t="shared" si="6"/>
        <v>135</v>
      </c>
      <c r="C142" s="49">
        <f t="shared" si="6"/>
        <v>145</v>
      </c>
      <c r="D142" s="53">
        <f t="shared" si="6"/>
        <v>131</v>
      </c>
      <c r="E142" s="53"/>
      <c r="F142" s="27"/>
      <c r="G142" s="51"/>
      <c r="H142" s="224"/>
    </row>
    <row r="143" spans="1:8" ht="16" x14ac:dyDescent="0.2">
      <c r="A143" s="20" t="s">
        <v>80</v>
      </c>
      <c r="B143" s="49">
        <f>B23</f>
        <v>28</v>
      </c>
      <c r="C143" s="49">
        <f>C23</f>
        <v>32</v>
      </c>
      <c r="D143" s="53">
        <f>D23</f>
        <v>31</v>
      </c>
      <c r="E143" s="53"/>
      <c r="F143" s="27"/>
      <c r="G143" s="51"/>
      <c r="H143" s="224"/>
    </row>
    <row r="144" spans="1:8" ht="16" x14ac:dyDescent="0.2">
      <c r="A144" s="20" t="s">
        <v>76</v>
      </c>
      <c r="B144" s="49">
        <f>B22</f>
        <v>80</v>
      </c>
      <c r="C144" s="49">
        <f>C22</f>
        <v>90</v>
      </c>
      <c r="D144" s="70">
        <f>D22</f>
        <v>95</v>
      </c>
      <c r="E144" s="53"/>
      <c r="F144" s="27"/>
      <c r="G144" s="51"/>
      <c r="H144" s="224"/>
    </row>
    <row r="145" spans="1:8" ht="16" x14ac:dyDescent="0.2">
      <c r="A145" s="20" t="s">
        <v>387</v>
      </c>
      <c r="B145" s="49">
        <f>B26</f>
        <v>4.66</v>
      </c>
      <c r="C145" s="49">
        <f>C26</f>
        <v>7</v>
      </c>
      <c r="D145" s="71">
        <f>D26</f>
        <v>5.6</v>
      </c>
      <c r="E145" s="52"/>
      <c r="F145" s="27"/>
      <c r="G145" s="51"/>
      <c r="H145" s="224"/>
    </row>
    <row r="146" spans="1:8" ht="16" x14ac:dyDescent="0.2">
      <c r="A146" s="20" t="s">
        <v>177</v>
      </c>
      <c r="B146" s="49">
        <f>B29</f>
        <v>0.5</v>
      </c>
      <c r="C146" s="49">
        <f>C29</f>
        <v>3.37</v>
      </c>
      <c r="D146" s="53">
        <f>D29</f>
        <v>2.81</v>
      </c>
      <c r="E146" s="52"/>
      <c r="F146" s="27"/>
      <c r="G146" s="51"/>
      <c r="H146" s="224"/>
    </row>
    <row r="147" spans="1:8" ht="16" x14ac:dyDescent="0.2">
      <c r="A147" s="20" t="s">
        <v>396</v>
      </c>
      <c r="B147" s="49">
        <f>B27</f>
        <v>0.79</v>
      </c>
      <c r="C147" s="49">
        <f>C27</f>
        <v>1.24</v>
      </c>
      <c r="D147" s="52">
        <f>D27</f>
        <v>0.6</v>
      </c>
      <c r="E147" s="52"/>
      <c r="F147" s="27"/>
      <c r="G147" s="51"/>
      <c r="H147" s="224"/>
    </row>
    <row r="148" spans="1:8" ht="16" x14ac:dyDescent="0.2">
      <c r="A148" s="20" t="s">
        <v>397</v>
      </c>
      <c r="B148" s="53">
        <f>B45</f>
        <v>0</v>
      </c>
      <c r="C148" s="53">
        <f>C45</f>
        <v>2</v>
      </c>
      <c r="D148" s="70">
        <f>D45</f>
        <v>1</v>
      </c>
      <c r="E148" s="53"/>
      <c r="F148" s="27"/>
      <c r="G148" s="51"/>
      <c r="H148" s="224"/>
    </row>
    <row r="149" spans="1:8" ht="16" x14ac:dyDescent="0.2">
      <c r="A149" s="20" t="s">
        <v>398</v>
      </c>
      <c r="B149" s="49">
        <f>B52</f>
        <v>100</v>
      </c>
      <c r="C149" s="49">
        <f>C52</f>
        <v>106</v>
      </c>
      <c r="D149" s="53">
        <f>D52</f>
        <v>107</v>
      </c>
      <c r="E149" s="53"/>
      <c r="F149" s="27"/>
      <c r="G149" s="51"/>
      <c r="H149" s="224"/>
    </row>
    <row r="150" spans="1:8" ht="16" x14ac:dyDescent="0.2">
      <c r="A150" s="20" t="s">
        <v>399</v>
      </c>
      <c r="B150" s="49">
        <f>B50</f>
        <v>135</v>
      </c>
      <c r="C150" s="49">
        <f>C50</f>
        <v>142</v>
      </c>
      <c r="D150" s="53">
        <f>D50</f>
        <v>141</v>
      </c>
      <c r="E150" s="53"/>
      <c r="F150" s="27"/>
      <c r="G150" s="54"/>
      <c r="H150" s="224"/>
    </row>
    <row r="151" spans="1:8" ht="16" x14ac:dyDescent="0.2">
      <c r="A151" s="20" t="s">
        <v>332</v>
      </c>
      <c r="B151" s="49">
        <f>B95</f>
        <v>6</v>
      </c>
      <c r="C151" s="49">
        <f>C95</f>
        <v>9</v>
      </c>
      <c r="D151" s="53">
        <f>D95</f>
        <v>0</v>
      </c>
      <c r="E151" s="53"/>
      <c r="F151" s="27"/>
      <c r="G151" s="54"/>
      <c r="H151" s="224"/>
    </row>
    <row r="152" spans="1:8" ht="16" x14ac:dyDescent="0.2">
      <c r="A152" s="20" t="s">
        <v>400</v>
      </c>
      <c r="B152" s="49">
        <f>B58</f>
        <v>0.2</v>
      </c>
      <c r="C152" s="49">
        <f>C58</f>
        <v>0.32</v>
      </c>
      <c r="D152" s="60" t="str">
        <f>D58</f>
        <v/>
      </c>
      <c r="E152" s="53"/>
      <c r="F152" s="27"/>
      <c r="G152" s="54"/>
      <c r="H152" s="225"/>
    </row>
    <row r="153" spans="1:8" ht="16" x14ac:dyDescent="0.2">
      <c r="A153" s="20" t="s">
        <v>353</v>
      </c>
      <c r="B153" s="49">
        <f>B103</f>
        <v>1</v>
      </c>
      <c r="C153" s="49">
        <f>C103</f>
        <v>15</v>
      </c>
      <c r="D153" s="84">
        <f>D103</f>
        <v>0.41</v>
      </c>
      <c r="E153" s="53"/>
      <c r="F153" s="27"/>
      <c r="G153" s="54"/>
      <c r="H153" s="83"/>
    </row>
    <row r="154" spans="1:8" ht="30.75" customHeight="1" x14ac:dyDescent="0.2">
      <c r="A154" s="6" t="s">
        <v>401</v>
      </c>
      <c r="B154" s="6" t="s">
        <v>59</v>
      </c>
      <c r="C154" s="6" t="s">
        <v>60</v>
      </c>
      <c r="D154" s="7" t="s">
        <v>546</v>
      </c>
      <c r="E154" s="6"/>
      <c r="F154" s="17"/>
      <c r="G154" s="17"/>
      <c r="H154" s="6"/>
    </row>
    <row r="155" spans="1:8" ht="16" x14ac:dyDescent="0.2">
      <c r="A155" s="20" t="s">
        <v>402</v>
      </c>
      <c r="B155" s="49">
        <f>B27</f>
        <v>0.79</v>
      </c>
      <c r="C155" s="49">
        <f>C27</f>
        <v>1.24</v>
      </c>
      <c r="D155" s="52">
        <f>D27</f>
        <v>0.6</v>
      </c>
      <c r="E155" s="52"/>
      <c r="F155" s="27"/>
      <c r="G155" s="50"/>
      <c r="H155" s="223" t="s">
        <v>403</v>
      </c>
    </row>
    <row r="156" spans="1:8" ht="18" customHeight="1" x14ac:dyDescent="0.2">
      <c r="A156" s="20" t="s">
        <v>404</v>
      </c>
      <c r="B156" s="49">
        <f>B30</f>
        <v>0</v>
      </c>
      <c r="C156" s="49">
        <f>C30</f>
        <v>0.8</v>
      </c>
      <c r="D156" s="52">
        <f>D30</f>
        <v>0.23809523809523808</v>
      </c>
      <c r="E156" s="53"/>
      <c r="F156" s="27"/>
      <c r="G156" s="51"/>
      <c r="H156" s="224"/>
    </row>
    <row r="157" spans="1:8" ht="16" x14ac:dyDescent="0.2">
      <c r="A157" s="20" t="s">
        <v>405</v>
      </c>
      <c r="B157" s="18">
        <f>B65</f>
        <v>40</v>
      </c>
      <c r="C157" s="18">
        <f>C65</f>
        <v>50</v>
      </c>
      <c r="D157" s="53">
        <f>D65</f>
        <v>40</v>
      </c>
      <c r="E157" s="53"/>
      <c r="F157" s="8"/>
      <c r="G157" s="44"/>
      <c r="H157" s="224"/>
    </row>
    <row r="158" spans="1:8" ht="16" x14ac:dyDescent="0.2">
      <c r="A158" s="20" t="s">
        <v>209</v>
      </c>
      <c r="B158" s="18">
        <f>B59</f>
        <v>90</v>
      </c>
      <c r="C158" s="18">
        <f>C59</f>
        <v>100</v>
      </c>
      <c r="D158" s="53">
        <f>D59</f>
        <v>90</v>
      </c>
      <c r="E158" s="53"/>
      <c r="F158" s="8"/>
      <c r="G158" s="44"/>
      <c r="H158" s="224"/>
    </row>
    <row r="159" spans="1:8" ht="16" x14ac:dyDescent="0.2">
      <c r="A159" s="20" t="s">
        <v>332</v>
      </c>
      <c r="B159" s="18">
        <f>B95</f>
        <v>6</v>
      </c>
      <c r="C159" s="18">
        <f>C95</f>
        <v>9</v>
      </c>
      <c r="D159" s="53">
        <f>D95</f>
        <v>0</v>
      </c>
      <c r="E159" s="53"/>
      <c r="F159" s="8"/>
      <c r="G159" s="45"/>
      <c r="H159" s="225"/>
    </row>
    <row r="160" spans="1:8" ht="30.75" customHeight="1" x14ac:dyDescent="0.2">
      <c r="A160" s="6" t="s">
        <v>406</v>
      </c>
      <c r="B160" s="6" t="s">
        <v>59</v>
      </c>
      <c r="C160" s="6" t="s">
        <v>60</v>
      </c>
      <c r="D160" s="7" t="s">
        <v>546</v>
      </c>
      <c r="E160" s="6"/>
      <c r="F160" s="17"/>
      <c r="G160" s="17"/>
      <c r="H160" s="6"/>
    </row>
    <row r="161" spans="1:8" ht="16" x14ac:dyDescent="0.2">
      <c r="A161" s="20" t="str">
        <f>A68</f>
        <v>TSH</v>
      </c>
      <c r="B161" s="18">
        <f>B68</f>
        <v>0.8</v>
      </c>
      <c r="C161" s="18">
        <f>C68</f>
        <v>1.5</v>
      </c>
      <c r="D161" s="71">
        <f>D68</f>
        <v>2.48</v>
      </c>
      <c r="E161" s="52"/>
      <c r="F161" s="27"/>
      <c r="G161" s="50"/>
      <c r="H161" s="223" t="s">
        <v>407</v>
      </c>
    </row>
    <row r="162" spans="1:8" ht="18" customHeight="1" x14ac:dyDescent="0.2">
      <c r="A162" s="20" t="str">
        <f>A94</f>
        <v>Vitamin D</v>
      </c>
      <c r="B162" s="18">
        <f>B94</f>
        <v>100</v>
      </c>
      <c r="C162" s="18">
        <f>C94</f>
        <v>150</v>
      </c>
      <c r="D162" s="53">
        <f>D94</f>
        <v>60</v>
      </c>
      <c r="E162" s="53"/>
      <c r="F162" s="27"/>
      <c r="G162" s="51"/>
      <c r="H162" s="224"/>
    </row>
    <row r="163" spans="1:8" ht="16" x14ac:dyDescent="0.2">
      <c r="A163" s="20" t="s">
        <v>557</v>
      </c>
      <c r="B163" s="18">
        <f>B41</f>
        <v>5</v>
      </c>
      <c r="C163" s="18">
        <f>C41</f>
        <v>7.5</v>
      </c>
      <c r="D163" s="71" t="e">
        <f>D41</f>
        <v>#REF!</v>
      </c>
      <c r="E163" s="52"/>
      <c r="F163" s="8"/>
      <c r="G163" s="44"/>
      <c r="H163" s="224"/>
    </row>
    <row r="164" spans="1:8" ht="16" x14ac:dyDescent="0.2">
      <c r="A164" s="20" t="str">
        <f t="shared" ref="A164:C165" si="7">A99</f>
        <v>Zinc (plasma)*</v>
      </c>
      <c r="B164" s="18">
        <f t="shared" si="7"/>
        <v>15</v>
      </c>
      <c r="C164" s="18">
        <f t="shared" si="7"/>
        <v>17</v>
      </c>
      <c r="D164" s="53">
        <f>D99</f>
        <v>0</v>
      </c>
      <c r="E164" s="53"/>
      <c r="F164" s="8"/>
      <c r="G164" s="44"/>
      <c r="H164" s="224"/>
    </row>
    <row r="165" spans="1:8" ht="16" x14ac:dyDescent="0.2">
      <c r="A165" s="20" t="str">
        <f t="shared" si="7"/>
        <v>Zinc (serum)</v>
      </c>
      <c r="B165" s="18">
        <f t="shared" si="7"/>
        <v>15</v>
      </c>
      <c r="C165" s="18">
        <f t="shared" si="7"/>
        <v>17</v>
      </c>
      <c r="D165" s="85">
        <f>D100</f>
        <v>12</v>
      </c>
      <c r="E165" s="53"/>
      <c r="F165" s="8"/>
      <c r="G165" s="44"/>
      <c r="H165" s="224"/>
    </row>
    <row r="166" spans="1:8" ht="16" x14ac:dyDescent="0.2">
      <c r="A166" s="20" t="str">
        <f t="shared" ref="A166:C168" si="8">A38</f>
        <v>CRP</v>
      </c>
      <c r="B166" s="18">
        <f t="shared" si="8"/>
        <v>1</v>
      </c>
      <c r="C166" s="18">
        <f t="shared" si="8"/>
        <v>4</v>
      </c>
      <c r="D166" s="53" t="str">
        <f>D38</f>
        <v/>
      </c>
      <c r="E166" s="53"/>
      <c r="F166" s="8"/>
      <c r="G166" s="44"/>
      <c r="H166" s="224"/>
    </row>
    <row r="167" spans="1:8" ht="16" x14ac:dyDescent="0.2">
      <c r="A167" s="20" t="str">
        <f t="shared" si="8"/>
        <v>ESR (male)</v>
      </c>
      <c r="B167" s="18">
        <f t="shared" si="8"/>
        <v>1</v>
      </c>
      <c r="C167" s="18">
        <f t="shared" si="8"/>
        <v>15</v>
      </c>
      <c r="D167" s="53" t="str">
        <f>D39</f>
        <v/>
      </c>
      <c r="E167" s="53"/>
      <c r="F167" s="8"/>
      <c r="G167" s="44"/>
      <c r="H167" s="224"/>
    </row>
    <row r="168" spans="1:8" ht="16" x14ac:dyDescent="0.2">
      <c r="A168" s="20" t="str">
        <f t="shared" si="8"/>
        <v>ESR (female)</v>
      </c>
      <c r="B168" s="18">
        <f t="shared" si="8"/>
        <v>0</v>
      </c>
      <c r="C168" s="18">
        <f t="shared" si="8"/>
        <v>20</v>
      </c>
      <c r="D168" s="53" t="str">
        <f>D40</f>
        <v/>
      </c>
      <c r="E168" s="53"/>
      <c r="F168" s="8"/>
      <c r="G168" s="45"/>
      <c r="H168" s="225"/>
    </row>
    <row r="170" spans="1:8" ht="16" x14ac:dyDescent="0.2">
      <c r="A170" s="33" t="s">
        <v>417</v>
      </c>
    </row>
    <row r="171" spans="1:8" ht="244.5" customHeight="1" x14ac:dyDescent="0.2">
      <c r="A171" s="252" t="s">
        <v>603</v>
      </c>
      <c r="B171" s="252"/>
      <c r="C171" s="252"/>
      <c r="D171" s="252"/>
      <c r="E171" s="252"/>
      <c r="F171" s="252"/>
      <c r="G171" s="252"/>
      <c r="H171" s="252"/>
    </row>
    <row r="173" spans="1:8" x14ac:dyDescent="0.2">
      <c r="A173" t="s">
        <v>419</v>
      </c>
    </row>
    <row r="174" spans="1:8" x14ac:dyDescent="0.2">
      <c r="A174" t="s">
        <v>420</v>
      </c>
    </row>
    <row r="175" spans="1:8" x14ac:dyDescent="0.2">
      <c r="A175" s="1" t="s">
        <v>604</v>
      </c>
    </row>
    <row r="176" spans="1:8" x14ac:dyDescent="0.2">
      <c r="A176" s="1" t="s">
        <v>605</v>
      </c>
    </row>
    <row r="177" spans="1:1" x14ac:dyDescent="0.2">
      <c r="A177" s="1" t="s">
        <v>606</v>
      </c>
    </row>
    <row r="178" spans="1:1" x14ac:dyDescent="0.2">
      <c r="A178" s="1" t="s">
        <v>607</v>
      </c>
    </row>
    <row r="179" spans="1:1" x14ac:dyDescent="0.2">
      <c r="A179" s="1" t="s">
        <v>608</v>
      </c>
    </row>
    <row r="180" spans="1:1" x14ac:dyDescent="0.2">
      <c r="A180" s="1" t="s">
        <v>609</v>
      </c>
    </row>
    <row r="181" spans="1:1" x14ac:dyDescent="0.2">
      <c r="A181" s="1" t="s">
        <v>610</v>
      </c>
    </row>
    <row r="183" spans="1:1" x14ac:dyDescent="0.2">
      <c r="A183" t="s">
        <v>427</v>
      </c>
    </row>
    <row r="184" spans="1:1" x14ac:dyDescent="0.2">
      <c r="A184" s="1" t="s">
        <v>611</v>
      </c>
    </row>
    <row r="185" spans="1:1" x14ac:dyDescent="0.2">
      <c r="A185" s="1" t="s">
        <v>612</v>
      </c>
    </row>
    <row r="186" spans="1:1" x14ac:dyDescent="0.2">
      <c r="A186" s="1"/>
    </row>
    <row r="187" spans="1:1" x14ac:dyDescent="0.2">
      <c r="A187" s="1"/>
    </row>
    <row r="188" spans="1:1" x14ac:dyDescent="0.2">
      <c r="A188" s="1"/>
    </row>
  </sheetData>
  <mergeCells count="22">
    <mergeCell ref="H155:H159"/>
    <mergeCell ref="H161:H168"/>
    <mergeCell ref="A171:H171"/>
    <mergeCell ref="F16:F17"/>
    <mergeCell ref="G16:G17"/>
    <mergeCell ref="H16:H17"/>
    <mergeCell ref="H113:H126"/>
    <mergeCell ref="H128:H136"/>
    <mergeCell ref="H138:H152"/>
    <mergeCell ref="F12:F13"/>
    <mergeCell ref="G12:G13"/>
    <mergeCell ref="H12:H13"/>
    <mergeCell ref="F14:F15"/>
    <mergeCell ref="G14:G15"/>
    <mergeCell ref="H14:H15"/>
    <mergeCell ref="A8:A9"/>
    <mergeCell ref="H8:H9"/>
    <mergeCell ref="B1:C1"/>
    <mergeCell ref="D1:E1"/>
    <mergeCell ref="F5:F6"/>
    <mergeCell ref="G5:G6"/>
    <mergeCell ref="H5:H6"/>
  </mergeCells>
  <conditionalFormatting sqref="D4:D10">
    <cfRule type="cellIs" dxfId="169" priority="5" stopIfTrue="1" operator="notBetween">
      <formula>B4</formula>
      <formula>C4</formula>
    </cfRule>
    <cfRule type="cellIs" dxfId="168" priority="6" stopIfTrue="1" operator="between">
      <formula>B4</formula>
      <formula>C4</formula>
    </cfRule>
  </conditionalFormatting>
  <conditionalFormatting sqref="D12:D24">
    <cfRule type="cellIs" dxfId="167" priority="3" stopIfTrue="1" operator="notBetween">
      <formula>B12</formula>
      <formula>C12</formula>
    </cfRule>
    <cfRule type="cellIs" dxfId="166" priority="4" stopIfTrue="1" operator="between">
      <formula>B12</formula>
      <formula>C12</formula>
    </cfRule>
  </conditionalFormatting>
  <conditionalFormatting sqref="D26">
    <cfRule type="cellIs" dxfId="165" priority="2" stopIfTrue="1" operator="between">
      <formula>B26</formula>
      <formula>C26</formula>
    </cfRule>
    <cfRule type="cellIs" dxfId="164" priority="1" stopIfTrue="1" operator="notBetween">
      <formula>B26</formula>
      <formula>C26</formula>
    </cfRule>
  </conditionalFormatting>
  <conditionalFormatting sqref="D107:D109">
    <cfRule type="cellIs" dxfId="163" priority="7" stopIfTrue="1" operator="notBetween">
      <formula>B107</formula>
      <formula>C107</formula>
    </cfRule>
    <cfRule type="cellIs" dxfId="162" priority="8" stopIfTrue="1" operator="between">
      <formula>B107</formula>
      <formula>C107</formula>
    </cfRule>
  </conditionalFormatting>
  <conditionalFormatting sqref="D114:D126">
    <cfRule type="cellIs" dxfId="161" priority="148" stopIfTrue="1" operator="notBetween">
      <formula>B114</formula>
      <formula>C114</formula>
    </cfRule>
    <cfRule type="cellIs" dxfId="160" priority="147" stopIfTrue="1" operator="equal">
      <formula>0</formula>
    </cfRule>
    <cfRule type="cellIs" dxfId="159" priority="149" stopIfTrue="1" operator="between">
      <formula>B114</formula>
      <formula>C114</formula>
    </cfRule>
  </conditionalFormatting>
  <conditionalFormatting sqref="D128:D136">
    <cfRule type="cellIs" dxfId="158" priority="146" stopIfTrue="1" operator="between">
      <formula>B128</formula>
      <formula>C128</formula>
    </cfRule>
    <cfRule type="cellIs" dxfId="157" priority="145" stopIfTrue="1" operator="notBetween">
      <formula>B128</formula>
      <formula>C128</formula>
    </cfRule>
    <cfRule type="cellIs" dxfId="156" priority="144" stopIfTrue="1" operator="between">
      <formula>B128</formula>
      <formula>C128</formula>
    </cfRule>
    <cfRule type="cellIs" dxfId="155" priority="143" stopIfTrue="1" operator="notBetween">
      <formula>B128</formula>
      <formula>C128</formula>
    </cfRule>
    <cfRule type="cellIs" dxfId="154" priority="142" stopIfTrue="1" operator="equal">
      <formula>0</formula>
    </cfRule>
  </conditionalFormatting>
  <conditionalFormatting sqref="D138:D153 D155:D159 D161:D168">
    <cfRule type="cellIs" dxfId="153" priority="141" stopIfTrue="1" operator="equal">
      <formula>0</formula>
    </cfRule>
  </conditionalFormatting>
  <conditionalFormatting sqref="D139:D152">
    <cfRule type="cellIs" dxfId="152" priority="153" stopIfTrue="1" operator="notBetween">
      <formula>B139</formula>
      <formula>C139</formula>
    </cfRule>
    <cfRule type="cellIs" dxfId="151" priority="154" stopIfTrue="1" operator="between">
      <formula>B139</formula>
      <formula>C139</formula>
    </cfRule>
  </conditionalFormatting>
  <conditionalFormatting sqref="D153">
    <cfRule type="cellIs" dxfId="150" priority="140" stopIfTrue="1" operator="between">
      <formula>B153</formula>
      <formula>C153</formula>
    </cfRule>
    <cfRule type="cellIs" dxfId="149" priority="139" stopIfTrue="1" operator="notBetween">
      <formula>B153</formula>
      <formula>C153</formula>
    </cfRule>
  </conditionalFormatting>
  <conditionalFormatting sqref="D155:D159">
    <cfRule type="cellIs" dxfId="148" priority="138" stopIfTrue="1" operator="between">
      <formula>B155</formula>
      <formula>C155</formula>
    </cfRule>
    <cfRule type="cellIs" dxfId="147" priority="137" stopIfTrue="1" operator="notBetween">
      <formula>B155</formula>
      <formula>C155</formula>
    </cfRule>
  </conditionalFormatting>
  <conditionalFormatting sqref="D161:D168">
    <cfRule type="cellIs" dxfId="146" priority="136" stopIfTrue="1" operator="between">
      <formula>B161</formula>
      <formula>C161</formula>
    </cfRule>
    <cfRule type="cellIs" dxfId="145" priority="135" stopIfTrue="1" operator="notBetween">
      <formula>B161</formula>
      <formula>C161</formula>
    </cfRule>
    <cfRule type="cellIs" dxfId="144" priority="134" stopIfTrue="1" operator="between">
      <formula>B161</formula>
      <formula>C161</formula>
    </cfRule>
    <cfRule type="cellIs" dxfId="143" priority="133" stopIfTrue="1" operator="notBetween">
      <formula>B161</formula>
      <formula>C161</formula>
    </cfRule>
  </conditionalFormatting>
  <conditionalFormatting sqref="D27:E35">
    <cfRule type="cellIs" dxfId="142" priority="191" stopIfTrue="1" operator="between">
      <formula>B27</formula>
      <formula>C27</formula>
    </cfRule>
    <cfRule type="cellIs" dxfId="141" priority="190" stopIfTrue="1" operator="notBetween">
      <formula>B27</formula>
      <formula>C27</formula>
    </cfRule>
  </conditionalFormatting>
  <conditionalFormatting sqref="D37:E48">
    <cfRule type="cellIs" dxfId="140" priority="189" stopIfTrue="1" operator="between">
      <formula>B37</formula>
      <formula>C37</formula>
    </cfRule>
    <cfRule type="cellIs" dxfId="139" priority="188" stopIfTrue="1" operator="notBetween">
      <formula>B37</formula>
      <formula>C37</formula>
    </cfRule>
  </conditionalFormatting>
  <conditionalFormatting sqref="D50:E66">
    <cfRule type="cellIs" dxfId="138" priority="187" stopIfTrue="1" operator="between">
      <formula>B50</formula>
      <formula>C50</formula>
    </cfRule>
    <cfRule type="cellIs" dxfId="137" priority="186" stopIfTrue="1" operator="notBetween">
      <formula>B50</formula>
      <formula>C50</formula>
    </cfRule>
  </conditionalFormatting>
  <conditionalFormatting sqref="D68:E75">
    <cfRule type="cellIs" dxfId="136" priority="183" stopIfTrue="1" operator="between">
      <formula>B68</formula>
      <formula>C68</formula>
    </cfRule>
    <cfRule type="cellIs" dxfId="135" priority="182" stopIfTrue="1" operator="notBetween">
      <formula>B68</formula>
      <formula>C68</formula>
    </cfRule>
  </conditionalFormatting>
  <conditionalFormatting sqref="D78:E78">
    <cfRule type="cellIs" dxfId="134" priority="181" stopIfTrue="1" operator="between">
      <formula>B78</formula>
      <formula>C78</formula>
    </cfRule>
    <cfRule type="cellIs" dxfId="133" priority="180" stopIfTrue="1" operator="notBetween">
      <formula>B78</formula>
      <formula>C78</formula>
    </cfRule>
  </conditionalFormatting>
  <conditionalFormatting sqref="D89:E89">
    <cfRule type="cellIs" dxfId="132" priority="179" stopIfTrue="1" operator="between">
      <formula>B89</formula>
      <formula>C89</formula>
    </cfRule>
    <cfRule type="cellIs" dxfId="131" priority="178" stopIfTrue="1" operator="notBetween">
      <formula>B89</formula>
      <formula>C89</formula>
    </cfRule>
  </conditionalFormatting>
  <conditionalFormatting sqref="D94:E95">
    <cfRule type="cellIs" dxfId="130" priority="174" stopIfTrue="1" operator="notBetween">
      <formula>B94</formula>
      <formula>C94</formula>
    </cfRule>
    <cfRule type="cellIs" dxfId="129" priority="175" stopIfTrue="1" operator="between">
      <formula>B94</formula>
      <formula>C94</formula>
    </cfRule>
  </conditionalFormatting>
  <conditionalFormatting sqref="D99:E101 D104:E104">
    <cfRule type="cellIs" dxfId="128" priority="172" stopIfTrue="1" operator="notBetween">
      <formula>B99</formula>
      <formula>C99</formula>
    </cfRule>
    <cfRule type="cellIs" dxfId="127" priority="173" stopIfTrue="1" operator="between">
      <formula>B99</formula>
      <formula>C99</formula>
    </cfRule>
  </conditionalFormatting>
  <conditionalFormatting sqref="D113:E113">
    <cfRule type="cellIs" dxfId="126" priority="171" stopIfTrue="1" operator="between">
      <formula>B113</formula>
      <formula>C113</formula>
    </cfRule>
    <cfRule type="cellIs" dxfId="125" priority="170" stopIfTrue="1" operator="notBetween">
      <formula>B113</formula>
      <formula>C113</formula>
    </cfRule>
    <cfRule type="cellIs" dxfId="124" priority="169" stopIfTrue="1" operator="equal">
      <formula>0</formula>
    </cfRule>
  </conditionalFormatting>
  <conditionalFormatting sqref="D114:E126">
    <cfRule type="cellIs" dxfId="123" priority="168" stopIfTrue="1" operator="between">
      <formula>B114</formula>
      <formula>C114</formula>
    </cfRule>
    <cfRule type="cellIs" dxfId="122" priority="167" stopIfTrue="1" operator="notBetween">
      <formula>B114</formula>
      <formula>C114</formula>
    </cfRule>
  </conditionalFormatting>
  <conditionalFormatting sqref="D128:E136">
    <cfRule type="cellIs" dxfId="121" priority="166" stopIfTrue="1" operator="between">
      <formula>B128</formula>
      <formula>C128</formula>
    </cfRule>
    <cfRule type="cellIs" dxfId="120" priority="165" stopIfTrue="1" operator="notBetween">
      <formula>B128</formula>
      <formula>C128</formula>
    </cfRule>
  </conditionalFormatting>
  <conditionalFormatting sqref="D138:E138">
    <cfRule type="cellIs" dxfId="119" priority="164" stopIfTrue="1" operator="between">
      <formula>B138</formula>
      <formula>C138</formula>
    </cfRule>
    <cfRule type="cellIs" dxfId="118" priority="163" stopIfTrue="1" operator="notBetween">
      <formula>B138</formula>
      <formula>C138</formula>
    </cfRule>
  </conditionalFormatting>
  <conditionalFormatting sqref="D155:E159">
    <cfRule type="cellIs" dxfId="117" priority="160" stopIfTrue="1" operator="between">
      <formula>B155</formula>
      <formula>C155</formula>
    </cfRule>
    <cfRule type="cellIs" dxfId="116" priority="159" stopIfTrue="1" operator="notBetween">
      <formula>B155</formula>
      <formula>C155</formula>
    </cfRule>
  </conditionalFormatting>
  <conditionalFormatting sqref="D161:E168">
    <cfRule type="cellIs" dxfId="115" priority="155" stopIfTrue="1" operator="notBetween">
      <formula>B161</formula>
      <formula>C161</formula>
    </cfRule>
    <cfRule type="cellIs" dxfId="114" priority="156" stopIfTrue="1" operator="between">
      <formula>B161</formula>
      <formula>C161</formula>
    </cfRule>
  </conditionalFormatting>
  <conditionalFormatting sqref="E4:E10">
    <cfRule type="cellIs" dxfId="113" priority="132" stopIfTrue="1" operator="between">
      <formula>B4</formula>
      <formula>C4</formula>
    </cfRule>
    <cfRule type="cellIs" dxfId="112" priority="131" stopIfTrue="1" operator="notBetween">
      <formula>B4</formula>
      <formula>C4</formula>
    </cfRule>
  </conditionalFormatting>
  <conditionalFormatting sqref="E12:E24">
    <cfRule type="cellIs" dxfId="111" priority="128" stopIfTrue="1" operator="between">
      <formula>B12</formula>
      <formula>C12</formula>
    </cfRule>
    <cfRule type="cellIs" dxfId="110" priority="127" stopIfTrue="1" operator="notBetween">
      <formula>B12</formula>
      <formula>C12</formula>
    </cfRule>
  </conditionalFormatting>
  <conditionalFormatting sqref="E26:E35">
    <cfRule type="cellIs" dxfId="109" priority="124" stopIfTrue="1" operator="between">
      <formula>B26</formula>
      <formula>C26</formula>
    </cfRule>
    <cfRule type="cellIs" dxfId="108" priority="123" stopIfTrue="1" operator="notBetween">
      <formula>B26</formula>
      <formula>C26</formula>
    </cfRule>
  </conditionalFormatting>
  <conditionalFormatting sqref="E27:E35">
    <cfRule type="cellIs" dxfId="107" priority="120" stopIfTrue="1" operator="between">
      <formula>B27</formula>
      <formula>C27</formula>
    </cfRule>
    <cfRule type="cellIs" dxfId="106" priority="119" stopIfTrue="1" operator="notBetween">
      <formula>B27</formula>
      <formula>C27</formula>
    </cfRule>
  </conditionalFormatting>
  <conditionalFormatting sqref="E37:E48">
    <cfRule type="cellIs" dxfId="105" priority="122" stopIfTrue="1" operator="between">
      <formula>B37</formula>
      <formula>C37</formula>
    </cfRule>
    <cfRule type="cellIs" dxfId="104" priority="121" stopIfTrue="1" operator="notBetween">
      <formula>B37</formula>
      <formula>C37</formula>
    </cfRule>
  </conditionalFormatting>
  <conditionalFormatting sqref="E47:E48">
    <cfRule type="cellIs" dxfId="103" priority="114" stopIfTrue="1" operator="between">
      <formula>B47</formula>
      <formula>C47</formula>
    </cfRule>
    <cfRule type="cellIs" dxfId="102" priority="117" stopIfTrue="1" operator="notBetween">
      <formula>C47</formula>
      <formula>D47</formula>
    </cfRule>
    <cfRule type="cellIs" dxfId="101" priority="116" stopIfTrue="1" operator="between">
      <formula>B47</formula>
      <formula>C47</formula>
    </cfRule>
    <cfRule type="cellIs" dxfId="100" priority="115" stopIfTrue="1" operator="notBetween">
      <formula>B47</formula>
      <formula>C47</formula>
    </cfRule>
    <cfRule type="cellIs" dxfId="99" priority="118" stopIfTrue="1" operator="between">
      <formula>C47</formula>
      <formula>D47</formula>
    </cfRule>
    <cfRule type="cellIs" dxfId="98" priority="113" stopIfTrue="1" operator="notBetween">
      <formula>B47</formula>
      <formula>C47</formula>
    </cfRule>
  </conditionalFormatting>
  <conditionalFormatting sqref="E50">
    <cfRule type="cellIs" dxfId="97" priority="109" stopIfTrue="1" operator="notBetween">
      <formula>B50</formula>
      <formula>C50</formula>
    </cfRule>
    <cfRule type="cellIs" dxfId="96" priority="112" stopIfTrue="1" operator="between">
      <formula>C50</formula>
      <formula>D50</formula>
    </cfRule>
    <cfRule type="cellIs" dxfId="95" priority="110" stopIfTrue="1" operator="between">
      <formula>B50</formula>
      <formula>C50</formula>
    </cfRule>
    <cfRule type="cellIs" dxfId="94" priority="108" stopIfTrue="1" operator="between">
      <formula>C50</formula>
      <formula>D50</formula>
    </cfRule>
    <cfRule type="cellIs" dxfId="93" priority="107" stopIfTrue="1" operator="notBetween">
      <formula>C50</formula>
      <formula>D50</formula>
    </cfRule>
    <cfRule type="cellIs" dxfId="92" priority="106" stopIfTrue="1" operator="between">
      <formula>B50</formula>
      <formula>C50</formula>
    </cfRule>
    <cfRule type="cellIs" dxfId="91" priority="105" stopIfTrue="1" operator="notBetween">
      <formula>B50</formula>
      <formula>C50</formula>
    </cfRule>
    <cfRule type="cellIs" dxfId="90" priority="111" stopIfTrue="1" operator="notBetween">
      <formula>C50</formula>
      <formula>D50</formula>
    </cfRule>
  </conditionalFormatting>
  <conditionalFormatting sqref="E50:E66">
    <cfRule type="cellIs" dxfId="89" priority="102" stopIfTrue="1" operator="between">
      <formula>B50</formula>
      <formula>C50</formula>
    </cfRule>
    <cfRule type="cellIs" dxfId="88" priority="101" stopIfTrue="1" operator="notBetween">
      <formula>B50</formula>
      <formula>C50</formula>
    </cfRule>
  </conditionalFormatting>
  <conditionalFormatting sqref="E51:E63">
    <cfRule type="cellIs" dxfId="87" priority="97" stopIfTrue="1" operator="notBetween">
      <formula>B51</formula>
      <formula>C51</formula>
    </cfRule>
    <cfRule type="cellIs" dxfId="86" priority="100" stopIfTrue="1" operator="between">
      <formula>B51</formula>
      <formula>C51</formula>
    </cfRule>
    <cfRule type="cellIs" dxfId="85" priority="99" stopIfTrue="1" operator="notBetween">
      <formula>B51</formula>
      <formula>C51</formula>
    </cfRule>
    <cfRule type="cellIs" dxfId="84" priority="98" stopIfTrue="1" operator="between">
      <formula>B51</formula>
      <formula>C51</formula>
    </cfRule>
  </conditionalFormatting>
  <conditionalFormatting sqref="E68">
    <cfRule type="cellIs" dxfId="83" priority="95" stopIfTrue="1" operator="notBetween">
      <formula>C68</formula>
      <formula>D68</formula>
    </cfRule>
    <cfRule type="cellIs" dxfId="82" priority="96" stopIfTrue="1" operator="between">
      <formula>C68</formula>
      <formula>D68</formula>
    </cfRule>
    <cfRule type="cellIs" dxfId="81" priority="91" stopIfTrue="1" operator="notBetween">
      <formula>B68</formula>
      <formula>C68</formula>
    </cfRule>
    <cfRule type="cellIs" dxfId="80" priority="92" stopIfTrue="1" operator="between">
      <formula>B68</formula>
      <formula>C68</formula>
    </cfRule>
    <cfRule type="cellIs" dxfId="79" priority="93" stopIfTrue="1" operator="notBetween">
      <formula>B68</formula>
      <formula>C68</formula>
    </cfRule>
    <cfRule type="cellIs" dxfId="78" priority="94" stopIfTrue="1" operator="between">
      <formula>B68</formula>
      <formula>C68</formula>
    </cfRule>
  </conditionalFormatting>
  <conditionalFormatting sqref="E68:E75">
    <cfRule type="cellIs" dxfId="77" priority="84" stopIfTrue="1" operator="between">
      <formula>B68</formula>
      <formula>C68</formula>
    </cfRule>
    <cfRule type="cellIs" dxfId="76" priority="83" stopIfTrue="1" operator="notBetween">
      <formula>B68</formula>
      <formula>C68</formula>
    </cfRule>
  </conditionalFormatting>
  <conditionalFormatting sqref="E69:E75">
    <cfRule type="cellIs" dxfId="75" priority="80" stopIfTrue="1" operator="between">
      <formula>B69</formula>
      <formula>C69</formula>
    </cfRule>
    <cfRule type="cellIs" dxfId="74" priority="88" stopIfTrue="1" operator="between">
      <formula>C69</formula>
      <formula>D69</formula>
    </cfRule>
    <cfRule type="cellIs" dxfId="73" priority="87" stopIfTrue="1" operator="notBetween">
      <formula>C69</formula>
      <formula>D69</formula>
    </cfRule>
    <cfRule type="cellIs" dxfId="72" priority="79" stopIfTrue="1" operator="notBetween">
      <formula>B69</formula>
      <formula>C69</formula>
    </cfRule>
    <cfRule type="cellIs" dxfId="71" priority="86" stopIfTrue="1" operator="between">
      <formula>C69</formula>
      <formula>D69</formula>
    </cfRule>
    <cfRule type="cellIs" dxfId="70" priority="85" stopIfTrue="1" operator="notBetween">
      <formula>C69</formula>
      <formula>D69</formula>
    </cfRule>
    <cfRule type="cellIs" dxfId="69" priority="82" stopIfTrue="1" operator="between">
      <formula>B69</formula>
      <formula>C69</formula>
    </cfRule>
    <cfRule type="cellIs" dxfId="68" priority="81" stopIfTrue="1" operator="notBetween">
      <formula>B69</formula>
      <formula>C69</formula>
    </cfRule>
  </conditionalFormatting>
  <conditionalFormatting sqref="E78">
    <cfRule type="cellIs" dxfId="67" priority="72" stopIfTrue="1" operator="between">
      <formula>B78</formula>
      <formula>C78</formula>
    </cfRule>
    <cfRule type="cellIs" dxfId="66" priority="71" stopIfTrue="1" operator="notBetween">
      <formula>B78</formula>
      <formula>C78</formula>
    </cfRule>
    <cfRule type="cellIs" dxfId="65" priority="78" stopIfTrue="1" operator="between">
      <formula>C78</formula>
      <formula>D78</formula>
    </cfRule>
    <cfRule type="cellIs" dxfId="64" priority="77" stopIfTrue="1" operator="notBetween">
      <formula>C78</formula>
      <formula>D78</formula>
    </cfRule>
    <cfRule type="cellIs" dxfId="63" priority="76" stopIfTrue="1" operator="between">
      <formula>C78</formula>
      <formula>D78</formula>
    </cfRule>
    <cfRule type="cellIs" dxfId="62" priority="75" stopIfTrue="1" operator="notBetween">
      <formula>C78</formula>
      <formula>D78</formula>
    </cfRule>
    <cfRule type="cellIs" dxfId="61" priority="69" stopIfTrue="1" operator="notBetween">
      <formula>B78</formula>
      <formula>C78</formula>
    </cfRule>
    <cfRule type="cellIs" dxfId="60" priority="74" stopIfTrue="1" operator="between">
      <formula>C78</formula>
      <formula>D78</formula>
    </cfRule>
    <cfRule type="cellIs" dxfId="59" priority="73" stopIfTrue="1" operator="notBetween">
      <formula>C78</formula>
      <formula>D78</formula>
    </cfRule>
    <cfRule type="cellIs" dxfId="58" priority="70" stopIfTrue="1" operator="between">
      <formula>B78</formula>
      <formula>C78</formula>
    </cfRule>
  </conditionalFormatting>
  <conditionalFormatting sqref="E78:E87">
    <cfRule type="cellIs" dxfId="57" priority="58" stopIfTrue="1" operator="between">
      <formula>B78</formula>
      <formula>C78</formula>
    </cfRule>
    <cfRule type="cellIs" dxfId="56" priority="57" stopIfTrue="1" operator="notBetween">
      <formula>B78</formula>
      <formula>C78</formula>
    </cfRule>
  </conditionalFormatting>
  <conditionalFormatting sqref="E79:E87">
    <cfRule type="cellIs" dxfId="55" priority="64" stopIfTrue="1" operator="between">
      <formula>C79</formula>
      <formula>D79</formula>
    </cfRule>
    <cfRule type="cellIs" dxfId="54" priority="61" stopIfTrue="1" operator="notBetween">
      <formula>C79</formula>
      <formula>D79</formula>
    </cfRule>
    <cfRule type="cellIs" dxfId="53" priority="56" stopIfTrue="1" operator="between">
      <formula>B79</formula>
      <formula>C79</formula>
    </cfRule>
    <cfRule type="cellIs" dxfId="52" priority="55" stopIfTrue="1" operator="notBetween">
      <formula>B79</formula>
      <formula>C79</formula>
    </cfRule>
    <cfRule type="cellIs" dxfId="51" priority="54" stopIfTrue="1" operator="between">
      <formula>B79</formula>
      <formula>C79</formula>
    </cfRule>
    <cfRule type="cellIs" dxfId="50" priority="66" stopIfTrue="1" operator="between">
      <formula>C79</formula>
      <formula>D79</formula>
    </cfRule>
    <cfRule type="cellIs" dxfId="49" priority="65" stopIfTrue="1" operator="notBetween">
      <formula>C79</formula>
      <formula>D79</formula>
    </cfRule>
    <cfRule type="cellIs" dxfId="48" priority="53" stopIfTrue="1" operator="notBetween">
      <formula>B79</formula>
      <formula>C79</formula>
    </cfRule>
    <cfRule type="cellIs" dxfId="47" priority="63" stopIfTrue="1" operator="notBetween">
      <formula>C79</formula>
      <formula>D79</formula>
    </cfRule>
    <cfRule type="cellIs" dxfId="46" priority="62" stopIfTrue="1" operator="between">
      <formula>C79</formula>
      <formula>D79</formula>
    </cfRule>
    <cfRule type="cellIs" dxfId="45" priority="59" stopIfTrue="1" operator="notBetween">
      <formula>C79</formula>
      <formula>D79</formula>
    </cfRule>
    <cfRule type="cellIs" dxfId="44" priority="60" stopIfTrue="1" operator="between">
      <formula>C79</formula>
      <formula>D79</formula>
    </cfRule>
  </conditionalFormatting>
  <conditionalFormatting sqref="E89:E92">
    <cfRule type="cellIs" dxfId="43" priority="39" stopIfTrue="1" operator="notBetween">
      <formula>B89</formula>
      <formula>C89</formula>
    </cfRule>
    <cfRule type="cellIs" dxfId="42" priority="47" stopIfTrue="1" operator="notBetween">
      <formula>C89</formula>
      <formula>D89</formula>
    </cfRule>
    <cfRule type="cellIs" dxfId="41" priority="48" stopIfTrue="1" operator="between">
      <formula>C89</formula>
      <formula>D89</formula>
    </cfRule>
    <cfRule type="cellIs" dxfId="40" priority="49" stopIfTrue="1" operator="notBetween">
      <formula>C89</formula>
      <formula>D89</formula>
    </cfRule>
    <cfRule type="cellIs" dxfId="39" priority="46" stopIfTrue="1" operator="between">
      <formula>C89</formula>
      <formula>D89</formula>
    </cfRule>
    <cfRule type="cellIs" dxfId="38" priority="42" stopIfTrue="1" operator="between">
      <formula>B89</formula>
      <formula>C89</formula>
    </cfRule>
    <cfRule type="cellIs" dxfId="37" priority="50" stopIfTrue="1" operator="between">
      <formula>C89</formula>
      <formula>D89</formula>
    </cfRule>
    <cfRule type="cellIs" dxfId="36" priority="51" stopIfTrue="1" operator="notBetween">
      <formula>C89</formula>
      <formula>D89</formula>
    </cfRule>
    <cfRule type="cellIs" dxfId="35" priority="52" stopIfTrue="1" operator="between">
      <formula>C89</formula>
      <formula>D89</formula>
    </cfRule>
    <cfRule type="cellIs" dxfId="34" priority="41" stopIfTrue="1" operator="notBetween">
      <formula>B89</formula>
      <formula>C89</formula>
    </cfRule>
    <cfRule type="cellIs" dxfId="33" priority="45" stopIfTrue="1" operator="notBetween">
      <formula>C89</formula>
      <formula>D89</formula>
    </cfRule>
    <cfRule type="cellIs" dxfId="32" priority="44" stopIfTrue="1" operator="between">
      <formula>B89</formula>
      <formula>C89</formula>
    </cfRule>
    <cfRule type="cellIs" dxfId="31" priority="40" stopIfTrue="1" operator="between">
      <formula>B89</formula>
      <formula>C89</formula>
    </cfRule>
    <cfRule type="cellIs" dxfId="30" priority="43" stopIfTrue="1" operator="notBetween">
      <formula>B89</formula>
      <formula>C89</formula>
    </cfRule>
  </conditionalFormatting>
  <conditionalFormatting sqref="E94">
    <cfRule type="cellIs" dxfId="29" priority="29" stopIfTrue="1" operator="notBetween">
      <formula>B94</formula>
      <formula>C94</formula>
    </cfRule>
    <cfRule type="cellIs" dxfId="28" priority="27" stopIfTrue="1" operator="notBetween">
      <formula>B94</formula>
      <formula>C94</formula>
    </cfRule>
    <cfRule type="cellIs" dxfId="27" priority="30" stopIfTrue="1" operator="between">
      <formula>B94</formula>
      <formula>C94</formula>
    </cfRule>
    <cfRule type="cellIs" dxfId="26" priority="31" stopIfTrue="1" operator="notBetween">
      <formula>C94</formula>
      <formula>D94</formula>
    </cfRule>
    <cfRule type="cellIs" dxfId="25" priority="32" stopIfTrue="1" operator="between">
      <formula>C94</formula>
      <formula>D94</formula>
    </cfRule>
    <cfRule type="cellIs" dxfId="24" priority="33" stopIfTrue="1" operator="notBetween">
      <formula>C94</formula>
      <formula>D94</formula>
    </cfRule>
    <cfRule type="cellIs" dxfId="23" priority="34" stopIfTrue="1" operator="between">
      <formula>C94</formula>
      <formula>D94</formula>
    </cfRule>
    <cfRule type="cellIs" dxfId="22" priority="35" stopIfTrue="1" operator="notBetween">
      <formula>C94</formula>
      <formula>D94</formula>
    </cfRule>
    <cfRule type="cellIs" dxfId="21" priority="36" stopIfTrue="1" operator="between">
      <formula>C94</formula>
      <formula>D94</formula>
    </cfRule>
    <cfRule type="cellIs" dxfId="20" priority="37" stopIfTrue="1" operator="notBetween">
      <formula>C94</formula>
      <formula>D94</formula>
    </cfRule>
    <cfRule type="cellIs" dxfId="19" priority="38" stopIfTrue="1" operator="between">
      <formula>C94</formula>
      <formula>D94</formula>
    </cfRule>
    <cfRule type="cellIs" dxfId="18" priority="28" stopIfTrue="1" operator="between">
      <formula>B94</formula>
      <formula>C94</formula>
    </cfRule>
  </conditionalFormatting>
  <conditionalFormatting sqref="E94:E109">
    <cfRule type="cellIs" dxfId="17" priority="14" stopIfTrue="1" operator="between">
      <formula>B94</formula>
      <formula>C94</formula>
    </cfRule>
    <cfRule type="cellIs" dxfId="16" priority="13" stopIfTrue="1" operator="notBetween">
      <formula>B94</formula>
      <formula>C94</formula>
    </cfRule>
  </conditionalFormatting>
  <conditionalFormatting sqref="E95:E109">
    <cfRule type="cellIs" dxfId="15" priority="20" stopIfTrue="1" operator="between">
      <formula>C95</formula>
      <formula>D95</formula>
    </cfRule>
    <cfRule type="cellIs" dxfId="14" priority="21" stopIfTrue="1" operator="notBetween">
      <formula>C95</formula>
      <formula>D95</formula>
    </cfRule>
    <cfRule type="cellIs" dxfId="13" priority="17" stopIfTrue="1" operator="notBetween">
      <formula>C95</formula>
      <formula>D95</formula>
    </cfRule>
    <cfRule type="cellIs" dxfId="12" priority="16" stopIfTrue="1" operator="between">
      <formula>C95</formula>
      <formula>D95</formula>
    </cfRule>
    <cfRule type="cellIs" dxfId="11" priority="22" stopIfTrue="1" operator="between">
      <formula>C95</formula>
      <formula>D95</formula>
    </cfRule>
    <cfRule type="cellIs" dxfId="10" priority="23" stopIfTrue="1" operator="notBetween">
      <formula>C95</formula>
      <formula>D95</formula>
    </cfRule>
    <cfRule type="cellIs" dxfId="9" priority="24" stopIfTrue="1" operator="between">
      <formula>C95</formula>
      <formula>D95</formula>
    </cfRule>
    <cfRule type="cellIs" dxfId="8" priority="15" stopIfTrue="1" operator="notBetween">
      <formula>C95</formula>
      <formula>D95</formula>
    </cfRule>
    <cfRule type="cellIs" dxfId="7" priority="12" stopIfTrue="1" operator="between">
      <formula>B95</formula>
      <formula>C95</formula>
    </cfRule>
    <cfRule type="cellIs" dxfId="6" priority="19" stopIfTrue="1" operator="notBetween">
      <formula>C95</formula>
      <formula>D95</formula>
    </cfRule>
    <cfRule type="cellIs" dxfId="5" priority="18" stopIfTrue="1" operator="between">
      <formula>C95</formula>
      <formula>D95</formula>
    </cfRule>
    <cfRule type="cellIs" dxfId="4" priority="11" stopIfTrue="1" operator="notBetween">
      <formula>B95</formula>
      <formula>C95</formula>
    </cfRule>
    <cfRule type="cellIs" dxfId="3" priority="10" stopIfTrue="1" operator="between">
      <formula>B95</formula>
      <formula>C95</formula>
    </cfRule>
    <cfRule type="cellIs" dxfId="2" priority="9" stopIfTrue="1" operator="notBetween">
      <formula>B95</formula>
      <formula>C95</formula>
    </cfRule>
  </conditionalFormatting>
  <conditionalFormatting sqref="E139:E153">
    <cfRule type="cellIs" dxfId="1" priority="161" stopIfTrue="1" operator="notBetween">
      <formula>C139</formula>
      <formula>D139</formula>
    </cfRule>
    <cfRule type="cellIs" dxfId="0" priority="162" stopIfTrue="1" operator="between">
      <formula>C139</formula>
      <formula>D139</formula>
    </cfRule>
  </conditionalFormatting>
  <pageMargins left="0.25" right="0.25" top="0.57291666666666663" bottom="0.39" header="0.3" footer="0.3"/>
  <pageSetup paperSize="9" orientation="landscape" verticalDpi="300" r:id="rId1"/>
  <headerFooter>
    <oddHeader>&amp;CPractitioner: Ross Walter Nutritionist and Naturopath        www.rosswalter.com.au</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949DC-46D0-49F5-9A4E-307283819CD9}">
  <sheetPr codeName="Sheet11"/>
  <dimension ref="A1:G111"/>
  <sheetViews>
    <sheetView zoomScale="130" zoomScaleNormal="130" workbookViewId="0">
      <selection activeCell="A3" sqref="A3"/>
    </sheetView>
  </sheetViews>
  <sheetFormatPr baseColWidth="10" defaultColWidth="8.83203125" defaultRowHeight="15" x14ac:dyDescent="0.2"/>
  <cols>
    <col min="1" max="1" width="22.1640625" customWidth="1"/>
    <col min="2" max="2" width="9.5" customWidth="1"/>
    <col min="3" max="3" width="10.5" customWidth="1"/>
    <col min="4" max="5" width="10.1640625" customWidth="1"/>
    <col min="6" max="6" width="11.6640625" customWidth="1"/>
    <col min="7" max="7" width="7.83203125" bestFit="1" customWidth="1"/>
  </cols>
  <sheetData>
    <row r="1" spans="1:7" ht="19" x14ac:dyDescent="0.25">
      <c r="A1" s="245" t="s">
        <v>463</v>
      </c>
      <c r="B1" s="245"/>
      <c r="C1" s="245"/>
      <c r="D1" s="245"/>
      <c r="E1" s="245"/>
      <c r="F1" s="245"/>
      <c r="G1" s="88"/>
    </row>
    <row r="2" spans="1:7" ht="12.75" customHeight="1" x14ac:dyDescent="0.2">
      <c r="A2" s="88"/>
      <c r="B2" s="88" t="s">
        <v>464</v>
      </c>
      <c r="C2" s="202" t="str">
        <f>IF(Setup!K12="","",Setup!K12)</f>
        <v>25.6.25</v>
      </c>
      <c r="D2" s="88"/>
      <c r="E2" s="88"/>
      <c r="F2" s="88"/>
      <c r="G2" s="88"/>
    </row>
    <row r="3" spans="1:7" ht="16" x14ac:dyDescent="0.2">
      <c r="A3" s="111" t="s">
        <v>465</v>
      </c>
      <c r="B3" s="112" t="s">
        <v>466</v>
      </c>
      <c r="C3" s="112" t="s">
        <v>467</v>
      </c>
      <c r="D3" s="112" t="s">
        <v>468</v>
      </c>
      <c r="E3" s="112" t="s">
        <v>469</v>
      </c>
      <c r="F3" s="112" t="s">
        <v>449</v>
      </c>
    </row>
    <row r="4" spans="1:7" x14ac:dyDescent="0.2">
      <c r="A4" s="106" t="s">
        <v>470</v>
      </c>
      <c r="B4" s="107" t="str">
        <f>IF(AND((Results!$E$31 &lt; Results!$B$31),NOT(ISBLANK(Results!$E$31))), "Deficient","")</f>
        <v/>
      </c>
      <c r="C4" s="108" t="str">
        <f>IF(AND((Results!$E$31 &gt;= Results!$B$31), (Results!$E$31 &lt;= Results!$C$31)), "Good","")</f>
        <v/>
      </c>
      <c r="D4" s="109" t="str">
        <f>IF(Results!$E$31 &gt; Results!$C$31, "High","")</f>
        <v>High</v>
      </c>
      <c r="E4" s="110" t="str">
        <f>IF(ISBLANK(Results!$E$31), "N/A","")</f>
        <v/>
      </c>
      <c r="F4" s="113">
        <f>IF(ISBLANK(Results!$E$31), "", Results!$E$31)</f>
        <v>25</v>
      </c>
    </row>
    <row r="5" spans="1:7" x14ac:dyDescent="0.2">
      <c r="A5" t="s">
        <v>471</v>
      </c>
      <c r="B5" s="61" t="str">
        <f>IF(AND((Results!$E$36 &lt; Results!$B$36),NOT(ISBLANK(Results!$E$36))), "Deficient","")</f>
        <v/>
      </c>
      <c r="C5" s="62" t="str">
        <f>IF(AND((Results!$E$36 &gt;= Results!$B$36), (Results!$E$36 &lt;= Results!$C$36)), "Good","")</f>
        <v/>
      </c>
      <c r="D5" s="63" t="str">
        <f>IF(Results!$E$36 &gt; Results!$C$36, "High","")</f>
        <v>High</v>
      </c>
      <c r="E5" s="64" t="str">
        <f>IF(ISBLANK(Results!$E$36), "N/A","")</f>
        <v/>
      </c>
      <c r="F5" s="79">
        <f>IF(ISBLANK(Results!$E$36), "", Results!$E$36)</f>
        <v>41</v>
      </c>
    </row>
    <row r="6" spans="1:7" x14ac:dyDescent="0.2">
      <c r="A6" s="106" t="s">
        <v>472</v>
      </c>
      <c r="B6" s="107" t="str">
        <f>IF(AND((Results!$E$37 &lt; Results!$B$37),NOT(ISBLANK(Results!$E$37))), "Deficient","")</f>
        <v/>
      </c>
      <c r="C6" s="108" t="str">
        <f>IF(AND((Results!$E$37 &gt;= Results!$B$37), (Results!$E$37 &lt;= Results!$C$37)), "Good","")</f>
        <v/>
      </c>
      <c r="D6" s="109" t="str">
        <f>IF(Results!$E$37 &gt; Results!$C$37, "High","")</f>
        <v/>
      </c>
      <c r="E6" s="110" t="str">
        <f>IF(ISBLANK(Results!$E$37), "N/A","")</f>
        <v>N/A</v>
      </c>
      <c r="F6" s="113" t="str">
        <f>IF(ISBLANK(Results!$E$37), "", Results!$E$37)</f>
        <v/>
      </c>
    </row>
    <row r="7" spans="1:7" x14ac:dyDescent="0.2">
      <c r="A7" t="s">
        <v>473</v>
      </c>
      <c r="B7" s="61" t="str">
        <f>IF(AND((Results!$E$38 &lt; Results!$B$38),NOT(ISBLANK(Results!$E$38))), "Deficient","")</f>
        <v>Deficient</v>
      </c>
      <c r="C7" s="62" t="str">
        <f>IF(AND((Results!$E$38 &gt;= Results!$B$38), (Results!$E$38 &lt;= Results!$C$38)), "Good","")</f>
        <v/>
      </c>
      <c r="D7" s="63" t="str">
        <f>IF(Results!$E$38 &gt; Results!$C$38, "High","")</f>
        <v/>
      </c>
      <c r="E7" s="64" t="str">
        <f>IF(ISBLANK(Results!$E$38), "N/A","")</f>
        <v/>
      </c>
      <c r="F7" s="79">
        <f>IF(ISBLANK(Results!$E$38), "", Results!$E$38)</f>
        <v>17</v>
      </c>
    </row>
    <row r="8" spans="1:7" x14ac:dyDescent="0.2">
      <c r="A8" s="106" t="s">
        <v>160</v>
      </c>
      <c r="B8" s="107" t="str">
        <f>IF(AND((Results!$E$42 &lt; Results!$B$42),NOT(ISBLANK(Results!$E$42))), "Deficient","")</f>
        <v/>
      </c>
      <c r="C8" s="108" t="str">
        <f>IF(AND((Results!$E$42 &gt;= Results!$B$42), (Results!$E$42 &lt;= Results!$C$42)), "Good","")</f>
        <v/>
      </c>
      <c r="D8" s="109" t="str">
        <f>IF(Results!$E$42 &gt; Results!$C$42, "High","")</f>
        <v/>
      </c>
      <c r="E8" s="110" t="str">
        <f>IF(ISBLANK(Results!$E$42), "N/A","")</f>
        <v>N/A</v>
      </c>
      <c r="F8" s="113" t="str">
        <f>IF(ISBLANK(Results!$E$42), "", Results!$E$42)</f>
        <v/>
      </c>
    </row>
    <row r="9" spans="1:7" x14ac:dyDescent="0.2">
      <c r="A9" t="s">
        <v>164</v>
      </c>
      <c r="B9" s="61" t="str">
        <f>IF(AND((Results!$E$43 &lt; Results!$B$43),NOT(ISBLANK(Results!$E$43))), "Deficient","")</f>
        <v/>
      </c>
      <c r="C9" s="62" t="str">
        <f>IF(AND((Results!$E$43 &gt;= Results!$B$43), (Results!$E$43 &lt;= Results!$C$43)), "Good","")</f>
        <v/>
      </c>
      <c r="D9" s="63" t="str">
        <f>IF(Results!$E$43 &gt; Results!$C$43, "High","")</f>
        <v/>
      </c>
      <c r="E9" s="64" t="str">
        <f>IF(ISBLANK(Results!$E$43), "N/A","")</f>
        <v>N/A</v>
      </c>
      <c r="F9" s="79" t="str">
        <f>IF(ISBLANK(Results!$E$43), "", Results!$E$43)</f>
        <v/>
      </c>
    </row>
    <row r="10" spans="1:7" x14ac:dyDescent="0.2">
      <c r="A10" s="106" t="s">
        <v>385</v>
      </c>
      <c r="B10" s="107" t="str">
        <f>IF(AND((Results!$E$41 &lt; Results!$B$41),NOT(ISBLANK(Results!$E$41))), "Deficient","")</f>
        <v/>
      </c>
      <c r="C10" s="108" t="str">
        <f>IF(AND((Results!$E$41 &gt;= Results!$B$41), (Results!$E$41 &lt;= Results!$C$41)), "Good","")</f>
        <v/>
      </c>
      <c r="D10" s="109" t="str">
        <f>IF(Results!$E$41 &gt; Results!$C$41, "High","")</f>
        <v/>
      </c>
      <c r="E10" s="110" t="str">
        <f>IF(ISBLANK(Results!$E$41), "N/A","")</f>
        <v>N/A</v>
      </c>
      <c r="F10" s="113" t="str">
        <f>IF(ISBLANK(Results!$E$41), "", Results!$E$41)</f>
        <v/>
      </c>
    </row>
    <row r="11" spans="1:7" x14ac:dyDescent="0.2">
      <c r="A11" t="s">
        <v>474</v>
      </c>
      <c r="B11" s="61" t="str">
        <f>IF(AND((Results!$E$71 &lt; Results!$B$71),NOT(ISBLANK(Results!$E$71))), "Deficient","")</f>
        <v>Deficient</v>
      </c>
      <c r="C11" s="62" t="str">
        <f>IF(AND((Results!$E$71 &gt;= Results!$B$71), (Results!$E$71 &lt;= Results!$C$71)), "Good","")</f>
        <v/>
      </c>
      <c r="D11" s="63" t="str">
        <f>IF(Results!$E$71 &gt; Results!$C$71, "High","")</f>
        <v/>
      </c>
      <c r="E11" s="64" t="str">
        <f>IF(ISBLANK(Results!$E$71), "N/A","")</f>
        <v/>
      </c>
      <c r="F11" s="79">
        <f>IF(ISBLANK(Results!$E$71), "", Results!$E$71)</f>
        <v>63</v>
      </c>
    </row>
    <row r="12" spans="1:7" x14ac:dyDescent="0.2">
      <c r="A12" s="106" t="s">
        <v>475</v>
      </c>
      <c r="B12" s="107" t="str">
        <f>IF(AND((Results!$E$114 &lt; Results!$B$114),NOT(ISBLANK(Results!$E$114))), "Deficient","")</f>
        <v/>
      </c>
      <c r="C12" s="108" t="str">
        <f>IF(AND((Results!$E$114 &gt;= Results!$B$114), (Results!$E$114 &lt;= Results!$C$114)), "Good","")</f>
        <v/>
      </c>
      <c r="D12" s="109" t="str">
        <f>IF(Results!$E$114 &gt; Results!$C$114, "High","")</f>
        <v/>
      </c>
      <c r="E12" s="110" t="str">
        <f>IF(ISBLANK(Results!$E$114), "N/A","")</f>
        <v>N/A</v>
      </c>
      <c r="F12" s="113" t="str">
        <f>IF(ISBLANK(Results!$E$114), "", Results!$E$114)</f>
        <v/>
      </c>
    </row>
    <row r="13" spans="1:7" x14ac:dyDescent="0.2">
      <c r="A13" t="s">
        <v>454</v>
      </c>
      <c r="B13" s="61" t="str">
        <f>IF(AND((Results!$E$115 &lt; Results!$B$115),NOT(ISBLANK(Results!$E$115))), "Deficient","")</f>
        <v/>
      </c>
      <c r="C13" s="62" t="str">
        <f>IF(AND((Results!$E$115 &gt;= Results!$B$115), (Results!$E$115 &lt;= Results!$C$115)), "Good","")</f>
        <v/>
      </c>
      <c r="D13" s="63" t="str">
        <f>IF(Results!$E$115 &gt; Results!$C$115, "High","")</f>
        <v/>
      </c>
      <c r="E13" s="64" t="str">
        <f>IF(ISBLANK(Results!$E$115), "N/A","")</f>
        <v>N/A</v>
      </c>
      <c r="F13" s="79" t="str">
        <f>IF(ISBLANK(Results!$E$115), "", Results!$E$115)</f>
        <v/>
      </c>
    </row>
    <row r="14" spans="1:7" x14ac:dyDescent="0.2">
      <c r="A14" s="106" t="s">
        <v>329</v>
      </c>
      <c r="B14" s="107" t="str">
        <f>IF(AND((Results!$E$108 &lt; Results!$B$108),NOT(ISBLANK(Results!$E$108))), "Deficient","")</f>
        <v>Deficient</v>
      </c>
      <c r="C14" s="108" t="str">
        <f>IF(AND((Results!$E$108 &gt;= Results!$B$108), (Results!$E$108 &lt;= Results!$C$108)), "Good","")</f>
        <v/>
      </c>
      <c r="D14" s="109" t="str">
        <f>IF(Results!$E$108 &gt; Results!$C$108, "High","")</f>
        <v/>
      </c>
      <c r="E14" s="110" t="str">
        <f>IF(ISBLANK(Results!$E$108), "N/A","")</f>
        <v/>
      </c>
      <c r="F14" s="113">
        <f>IF(ISBLANK(Results!$E$108), "", Results!$E$108)</f>
        <v>50</v>
      </c>
    </row>
    <row r="15" spans="1:7" x14ac:dyDescent="0.2">
      <c r="A15" t="s">
        <v>476</v>
      </c>
      <c r="B15" s="61" t="str">
        <f>IF(AND((Results!$E$68 &lt; Results!$B$68),NOT(ISBLANK(Results!$E$68))), "Deficient","")</f>
        <v/>
      </c>
      <c r="C15" s="62" t="str">
        <f>IF(AND((Results!$E$68 &gt;= Results!$B$68), (Results!$E$68 &lt;= Results!$C$68)), "Good","")</f>
        <v>Good</v>
      </c>
      <c r="D15" s="63" t="str">
        <f>IF(Results!$E$68 &gt; Results!$C$68, "High","")</f>
        <v/>
      </c>
      <c r="E15" s="64" t="str">
        <f>IF(ISBLANK(Results!$E$68), "N/A","")</f>
        <v/>
      </c>
      <c r="F15" s="79">
        <f>IF(ISBLANK(Results!$E$68), "", Results!$E$68)</f>
        <v>2.34</v>
      </c>
    </row>
    <row r="16" spans="1:7" x14ac:dyDescent="0.2">
      <c r="A16" s="106" t="s">
        <v>477</v>
      </c>
      <c r="B16" s="107" t="str">
        <f>IF(AND((Results!$E$52 &lt; Results!$B$52),NOT(ISBLANK(Results!$E$52))), "Deficient","")</f>
        <v/>
      </c>
      <c r="C16" s="108" t="str">
        <f>IF(AND((Results!$E$52 &gt;= Results!$B$52), (Results!$E$52 &lt;= Results!$C$52)), "Good","")</f>
        <v>Good</v>
      </c>
      <c r="D16" s="109" t="str">
        <f>IF(Results!$E$52 &gt; Results!$C$52, "High","")</f>
        <v/>
      </c>
      <c r="E16" s="110" t="str">
        <f>IF(ISBLANK(Results!$E$52), "N/A","")</f>
        <v/>
      </c>
      <c r="F16" s="113">
        <f>IF(ISBLANK(Results!$E$52), "", Results!$E$52)</f>
        <v>4.2</v>
      </c>
    </row>
    <row r="17" spans="1:6" x14ac:dyDescent="0.2">
      <c r="A17" t="s">
        <v>478</v>
      </c>
      <c r="B17" s="61" t="str">
        <f>IF(AND((Results!$E$69 &lt; Results!$B$69),NOT(ISBLANK(Results!$E$69))), "Deficient","")</f>
        <v>Deficient</v>
      </c>
      <c r="C17" s="62" t="str">
        <f>IF(AND((Results!$E$69 &gt;= Results!$B$69), (Results!$E$69 &lt;= Results!$C$69)), "Good","")</f>
        <v/>
      </c>
      <c r="D17" s="63" t="str">
        <f>IF(Results!$E$69 &gt; Results!$C$69, "High","")</f>
        <v/>
      </c>
      <c r="E17" s="64" t="str">
        <f>IF(ISBLANK(Results!$E$69), "N/A","")</f>
        <v/>
      </c>
      <c r="F17" s="79">
        <f>IF(ISBLANK(Results!$E$69), "", Results!$E$69)</f>
        <v>1</v>
      </c>
    </row>
    <row r="18" spans="1:6" x14ac:dyDescent="0.2">
      <c r="A18" s="106" t="s">
        <v>387</v>
      </c>
      <c r="B18" s="107" t="str">
        <f>IF(AND((Results!$E$45 &lt; Results!$B$45),NOT(ISBLANK(Results!$E$45))), "Deficient","")</f>
        <v/>
      </c>
      <c r="C18" s="108" t="str">
        <f>IF(AND((Results!$E$45 &gt;= Results!$B$45), (Results!$E$45 &lt;= Results!$C$45)), "Good","")</f>
        <v>Good</v>
      </c>
      <c r="D18" s="109" t="str">
        <f>IF(Results!$E$45 &gt; Results!$C$45, "High","")</f>
        <v/>
      </c>
      <c r="E18" s="110" t="str">
        <f>IF(ISBLANK(Results!$E$45), "N/A","")</f>
        <v/>
      </c>
      <c r="F18" s="113">
        <f>IF(ISBLANK(Results!$E$45), "", Results!$E$45)</f>
        <v>5.7</v>
      </c>
    </row>
    <row r="19" spans="1:6" x14ac:dyDescent="0.2">
      <c r="A19" t="s">
        <v>479</v>
      </c>
      <c r="B19" s="61" t="str">
        <f>IF(AND((Results!$E$46 &lt; Results!$B$46),NOT(ISBLANK(Results!$E$46))), "Low","")</f>
        <v/>
      </c>
      <c r="C19" s="62" t="str">
        <f>IF(AND((Results!$E$46 &gt;= Results!$B$46), (Results!$E$46 &lt;= Results!$C$46)), "Good","")</f>
        <v>Good</v>
      </c>
      <c r="D19" s="63" t="str">
        <f>IF(Results!$E$46 &gt; Results!$C$46, "High","")</f>
        <v/>
      </c>
      <c r="E19" s="64" t="str">
        <f>IF(ISBLANK(Results!$E$46), "N/A","")</f>
        <v/>
      </c>
      <c r="F19" s="79">
        <f>IF(ISBLANK(Results!$E$46), "", Results!$E$46)</f>
        <v>0.8</v>
      </c>
    </row>
    <row r="20" spans="1:6" x14ac:dyDescent="0.2">
      <c r="A20" s="106" t="s">
        <v>480</v>
      </c>
      <c r="B20" s="107" t="str">
        <f>IF(AND((Results!$E$51 &lt; Results!$B$51),NOT(ISBLANK(Results!$E$51))), "Deficient","")</f>
        <v/>
      </c>
      <c r="C20" s="108" t="str">
        <f>IF(AND((Results!$E$51 &gt;= Results!$B$51), (Results!$E$51 &lt;= Results!$C$51)), "Good","")</f>
        <v>Good</v>
      </c>
      <c r="D20" s="109" t="str">
        <f>IF(Results!$E$51 &gt; Results!$C$51, "High","")</f>
        <v/>
      </c>
      <c r="E20" s="110" t="str">
        <f>IF(ISBLANK(Results!$E$51), "N/A","")</f>
        <v/>
      </c>
      <c r="F20" s="113">
        <f>IF(ISBLANK(Results!$E$51), "", Results!$E$51)</f>
        <v>141</v>
      </c>
    </row>
    <row r="21" spans="1:6" x14ac:dyDescent="0.2">
      <c r="A21" t="s">
        <v>398</v>
      </c>
      <c r="B21" s="61" t="str">
        <f>IF(AND((Results!$E$53 &lt; Results!$B$53),NOT(ISBLANK(Results!$E$53))), "Deficient","")</f>
        <v/>
      </c>
      <c r="C21" s="62" t="str">
        <f>IF(AND((Results!$E$53 &gt;= Results!$B$53), (Results!$E$53 &lt;= Results!$C$53)), "Good","")</f>
        <v/>
      </c>
      <c r="D21" s="63" t="str">
        <f>IF(Results!$E$53 &gt; Results!$C$53, "High","")</f>
        <v>High</v>
      </c>
      <c r="E21" s="64" t="str">
        <f>IF(ISBLANK(Results!$E$53), "N/A","")</f>
        <v/>
      </c>
      <c r="F21" s="79">
        <f>IF(ISBLANK(Results!$E$53), "", Results!$E$53)</f>
        <v>107</v>
      </c>
    </row>
    <row r="22" spans="1:6" ht="16" x14ac:dyDescent="0.2">
      <c r="A22" s="111" t="s">
        <v>481</v>
      </c>
      <c r="B22" s="112" t="s">
        <v>482</v>
      </c>
      <c r="C22" s="112" t="s">
        <v>467</v>
      </c>
      <c r="D22" s="112" t="s">
        <v>468</v>
      </c>
      <c r="E22" s="112" t="s">
        <v>469</v>
      </c>
      <c r="F22" s="112" t="s">
        <v>449</v>
      </c>
    </row>
    <row r="23" spans="1:6" x14ac:dyDescent="0.2">
      <c r="A23" s="106" t="s">
        <v>372</v>
      </c>
      <c r="B23" s="107" t="str">
        <f>IF(AND((Results!$E$6 &lt; Results!$B$6),NOT(ISBLANK(Results!$E$6))), "Low","")</f>
        <v/>
      </c>
      <c r="C23" s="108" t="str">
        <f>IF(AND((Results!$E$6 &gt;= Results!$B$6), (Results!$E$6 &lt;= Results!$C$6)), "Good","")</f>
        <v/>
      </c>
      <c r="D23" s="109" t="str">
        <f>IF(Results!$E$6 &gt; Results!$C$6, "High","")</f>
        <v/>
      </c>
      <c r="E23" s="110" t="str">
        <f>IF(ISBLANK(Results!$E$6), "N/A","")</f>
        <v>N/A</v>
      </c>
      <c r="F23" s="113" t="str">
        <f>IF(ISBLANK(Results!$E$6), "", Results!$E$6)</f>
        <v/>
      </c>
    </row>
    <row r="24" spans="1:6" x14ac:dyDescent="0.2">
      <c r="A24" t="s">
        <v>374</v>
      </c>
      <c r="B24" s="61" t="str">
        <f>IF(AND((Results!$E$7 &lt; Results!$B$7),NOT(ISBLANK(Results!$E$7))), "Low","")</f>
        <v/>
      </c>
      <c r="C24" s="62" t="str">
        <f>IF(AND((Results!$E$7 &gt;= Results!$B$7), (Results!$E$7 &lt;= Results!$C$7)), "Good","")</f>
        <v>Good</v>
      </c>
      <c r="D24" s="63" t="str">
        <f>IF(Results!$E$7 &gt; Results!$C$7, "High","")</f>
        <v/>
      </c>
      <c r="E24" s="64" t="str">
        <f>IF(ISBLANK(Results!$E$7), "N/A","")</f>
        <v/>
      </c>
      <c r="F24" s="79">
        <f>IF(ISBLANK(Results!$E$7), "", Results!$E$7)</f>
        <v>135</v>
      </c>
    </row>
    <row r="25" spans="1:6" x14ac:dyDescent="0.2">
      <c r="A25" s="106" t="s">
        <v>160</v>
      </c>
      <c r="B25" s="107" t="str">
        <f>IF(AND((Results!$E$42 &lt; Results!$B$42),NOT(ISBLANK(Results!$E$42))), "Low","")</f>
        <v/>
      </c>
      <c r="C25" s="108" t="str">
        <f>IF(AND((Results!$E$42 &gt;= Results!$B$42), (Results!$E$42 &lt;= Results!$C$42)), "Good","")</f>
        <v/>
      </c>
      <c r="D25" s="109" t="str">
        <f>IF(Results!$E$42 &gt; Results!$C$42, "High","")</f>
        <v/>
      </c>
      <c r="E25" s="110" t="str">
        <f>IF(ISBLANK(Results!$E$42), "N/A","")</f>
        <v>N/A</v>
      </c>
      <c r="F25" s="113" t="str">
        <f>IF(ISBLANK(Results!$E$42), "", Results!$E$42)</f>
        <v/>
      </c>
    </row>
    <row r="26" spans="1:6" x14ac:dyDescent="0.2">
      <c r="A26" t="s">
        <v>164</v>
      </c>
      <c r="B26" s="61" t="str">
        <f>IF(AND((Results!$E$43 &lt; Results!$B$43),NOT(ISBLANK(Results!$E$43))), "Low","")</f>
        <v/>
      </c>
      <c r="C26" s="62" t="str">
        <f>IF(AND((Results!$E$43 &gt;= Results!$B$43), (Results!$E$43 &lt;= Results!$C$43)), "Good","")</f>
        <v/>
      </c>
      <c r="D26" s="63" t="str">
        <f>IF(Results!$E$43 &gt; Results!$C$43, "High","")</f>
        <v/>
      </c>
      <c r="E26" s="64" t="str">
        <f>IF(ISBLANK(Results!$E$43), "N/A","")</f>
        <v>N/A</v>
      </c>
      <c r="F26" s="79" t="str">
        <f>IF(ISBLANK(Results!$E$43), "", Results!$E$43)</f>
        <v/>
      </c>
    </row>
    <row r="27" spans="1:6" x14ac:dyDescent="0.2">
      <c r="A27" s="106" t="s">
        <v>385</v>
      </c>
      <c r="B27" s="107" t="str">
        <f>IF(AND((Results!$E$41 &lt; Results!$B$41),NOT(ISBLANK(Results!$E$41))), "Low","")</f>
        <v/>
      </c>
      <c r="C27" s="108" t="str">
        <f>IF(AND((Results!$E$41 &gt;= Results!$B$41), (Results!$E$41 &lt;= Results!$C$41)), "Good","")</f>
        <v/>
      </c>
      <c r="D27" s="109" t="str">
        <f>IF(Results!$E$41 &gt; Results!$C$41, "High","")</f>
        <v/>
      </c>
      <c r="E27" s="110" t="str">
        <f>IF(ISBLANK(Results!$E$41), "N/A","")</f>
        <v>N/A</v>
      </c>
      <c r="F27" s="113" t="str">
        <f>IF(ISBLANK(Results!$E$41), "", Results!$E$41)</f>
        <v/>
      </c>
    </row>
    <row r="28" spans="1:6" x14ac:dyDescent="0.2">
      <c r="A28" t="s">
        <v>475</v>
      </c>
      <c r="B28" s="61" t="str">
        <f>IF(AND((Results!$E$114 &lt; Results!$B$114),NOT(ISBLANK(Results!$E$114))), "Low","")</f>
        <v/>
      </c>
      <c r="C28" s="62" t="str">
        <f>IF(AND((Results!$E$114 &gt;= Results!$B$114), (Results!$E$114 &lt;= Results!$C$114)), "Good","")</f>
        <v/>
      </c>
      <c r="D28" s="63" t="str">
        <f>IF(Results!$E$114 &gt; Results!$C$114, "High","")</f>
        <v/>
      </c>
      <c r="E28" s="64" t="str">
        <f>IF(ISBLANK(Results!$E$114), "N/A","")</f>
        <v>N/A</v>
      </c>
      <c r="F28" s="79" t="str">
        <f>IF(ISBLANK(Results!$E$114), "", Results!$E$114)</f>
        <v/>
      </c>
    </row>
    <row r="29" spans="1:6" ht="16" x14ac:dyDescent="0.2">
      <c r="A29" s="111" t="s">
        <v>483</v>
      </c>
      <c r="B29" s="112"/>
      <c r="C29" s="112"/>
      <c r="D29" s="112"/>
      <c r="E29" s="112" t="s">
        <v>469</v>
      </c>
      <c r="F29" s="112"/>
    </row>
    <row r="30" spans="1:6" x14ac:dyDescent="0.2">
      <c r="A30" s="106" t="s">
        <v>484</v>
      </c>
      <c r="B30" s="109" t="str">
        <f>IF(OR((Setup!H13 = "Y"),(Setup!M13="y")), "Low","")</f>
        <v/>
      </c>
      <c r="C30" s="106"/>
      <c r="D30" s="106"/>
      <c r="E30" s="107" t="str">
        <f>IF(AND((Setup!H13 = ""),(Setup!M13="")), "Unknown","")</f>
        <v/>
      </c>
      <c r="F30" s="106"/>
    </row>
    <row r="31" spans="1:6" x14ac:dyDescent="0.2">
      <c r="A31" t="s">
        <v>485</v>
      </c>
      <c r="B31" s="63" t="str">
        <f>IF(Setup!C13 = "Y", "Likely","")</f>
        <v/>
      </c>
      <c r="E31" s="61" t="str">
        <f>IF(Setup!C13 = "", "Unknown","")</f>
        <v/>
      </c>
    </row>
    <row r="32" spans="1:6" x14ac:dyDescent="0.2">
      <c r="A32" s="106" t="s">
        <v>486</v>
      </c>
      <c r="B32" s="109" t="str">
        <f>IF(OR((Setup!H13 = "Y"),(Setup!M13="y")), "Yes","")</f>
        <v/>
      </c>
      <c r="C32" s="106"/>
      <c r="D32" s="106"/>
      <c r="E32" s="107" t="str">
        <f>IF(AND((Setup!H13 = ""),(Setup!M13="")), "Unknown","")</f>
        <v/>
      </c>
      <c r="F32" s="106"/>
    </row>
    <row r="33" spans="1:6" ht="16" x14ac:dyDescent="0.2">
      <c r="A33" s="111" t="s">
        <v>487</v>
      </c>
      <c r="B33" s="112" t="s">
        <v>466</v>
      </c>
      <c r="C33" s="112" t="s">
        <v>467</v>
      </c>
      <c r="D33" s="112" t="s">
        <v>468</v>
      </c>
      <c r="E33" s="112" t="s">
        <v>469</v>
      </c>
      <c r="F33" s="112" t="s">
        <v>449</v>
      </c>
    </row>
    <row r="34" spans="1:6" x14ac:dyDescent="0.2">
      <c r="A34" s="106" t="s">
        <v>488</v>
      </c>
      <c r="B34" s="107" t="str">
        <f>IF(AND((Results!ED111 &lt; Results!B111),NOT(ISBLANK(Results!E111))), "Low","")</f>
        <v/>
      </c>
      <c r="C34" s="108" t="str">
        <f>IF(AND((Results!E111 &gt;= Results!B111), (Results!E111 &lt;= Results!C111)), "Good","")</f>
        <v/>
      </c>
      <c r="D34" s="109" t="str">
        <f>IF(Results!E111 &gt; Results!C111, "High","")</f>
        <v/>
      </c>
      <c r="E34" s="110" t="str">
        <f>IF(ISBLANK(Results!E111), "N/A","")</f>
        <v>N/A</v>
      </c>
      <c r="F34" s="113" t="str">
        <f>IF(ISBLANK(Results!E111), "", Results!E111)</f>
        <v/>
      </c>
    </row>
    <row r="35" spans="1:6" x14ac:dyDescent="0.2">
      <c r="A35" t="s">
        <v>489</v>
      </c>
      <c r="B35" s="61" t="str">
        <f>IF(AND((Results!E112 &lt; Results!B112),NOT(ISBLANK(Results!E112))), "Low","")</f>
        <v/>
      </c>
      <c r="C35" s="62" t="str">
        <f>IF(AND((Results!E111 &gt;= Results!B111), (Results!E111 &lt;= Results!C111)), "Good","")</f>
        <v/>
      </c>
      <c r="D35" s="63" t="str">
        <f>IF(Results!E112 &gt; Results!C112, "High","")</f>
        <v/>
      </c>
      <c r="E35" s="64" t="str">
        <f>IF(ISBLANK(Results!E112), "N/A","")</f>
        <v>N/A</v>
      </c>
      <c r="F35" s="79" t="str">
        <f>IF(ISBLANK(Results!E112), "", Results!E112)</f>
        <v/>
      </c>
    </row>
    <row r="36" spans="1:6" x14ac:dyDescent="0.2">
      <c r="A36" s="106" t="s">
        <v>490</v>
      </c>
      <c r="B36" s="107" t="str">
        <f>IF(AND((Results!E100 &lt; Results!B100),NOT(ISBLANK(Results!E100))), "Low","")</f>
        <v/>
      </c>
      <c r="C36" s="108" t="str">
        <f>IF(AND((Results!E100 &gt;= Results!B100), (Results!E100 &lt;= Results!C100), (Results!$E$100 &lt;&gt; 0)), "Good","")</f>
        <v/>
      </c>
      <c r="D36" s="109" t="str">
        <f>IF(Results!E100 &gt; Results!C100, "High","")</f>
        <v/>
      </c>
      <c r="E36" s="110" t="str">
        <f>IF(ISBLANK(Results!E100), "N/A","")</f>
        <v>N/A</v>
      </c>
      <c r="F36" s="113" t="str">
        <f>IF(ISBLANK(Results!E100), "", Results!E100)</f>
        <v/>
      </c>
    </row>
    <row r="37" spans="1:6" x14ac:dyDescent="0.2">
      <c r="A37" t="s">
        <v>491</v>
      </c>
      <c r="B37" s="61" t="str">
        <f>IF(AND((Results!E95 &lt; Results!B95),NOT(ISBLANK(Results!E95))), "Low","")</f>
        <v/>
      </c>
      <c r="C37" s="62" t="str">
        <f>IF(AND((Results!E95 &gt;= Results!B95), (Results!E95 &lt;= Results!C95), (Results!$E$95 &lt;&gt; 0)), "Good","")</f>
        <v/>
      </c>
      <c r="D37" s="63" t="str">
        <f>IF(Results!E95 &gt; Results!C95, "High","")</f>
        <v/>
      </c>
      <c r="E37" s="64" t="str">
        <f>IF(ISBLANK(Results!E95), "N/A","")</f>
        <v>N/A</v>
      </c>
      <c r="F37" s="79" t="str">
        <f>IF(ISBLANK(Results!E95), "", Results!E95)</f>
        <v/>
      </c>
    </row>
    <row r="38" spans="1:6" ht="16" x14ac:dyDescent="0.2">
      <c r="A38" s="111" t="s">
        <v>492</v>
      </c>
      <c r="B38" s="112" t="s">
        <v>482</v>
      </c>
      <c r="C38" s="112" t="s">
        <v>467</v>
      </c>
      <c r="D38" s="112" t="s">
        <v>468</v>
      </c>
      <c r="E38" s="112" t="s">
        <v>469</v>
      </c>
      <c r="F38" s="112" t="s">
        <v>449</v>
      </c>
    </row>
    <row r="39" spans="1:6" x14ac:dyDescent="0.2">
      <c r="A39" s="106" t="s">
        <v>387</v>
      </c>
      <c r="B39" s="109" t="str">
        <f>IF(AND((Results!$E$45 &lt; Results!$B$45),NOT(ISBLANK(Results!$E$45))), "Low","")</f>
        <v/>
      </c>
      <c r="C39" s="108" t="str">
        <f>IF(AND((Results!$E$45 &gt;= Results!$B$45), (Results!$E$45 &lt;= Results!$C$45)), "Good","")</f>
        <v>Good</v>
      </c>
      <c r="D39" s="109" t="str">
        <f>IF(Results!$E$45 &gt; Results!$C$45, "High","")</f>
        <v/>
      </c>
      <c r="E39" s="110" t="str">
        <f>IF(ISBLANK(Results!$E$45), "N/A","")</f>
        <v/>
      </c>
      <c r="F39" s="113">
        <f>IF(ISBLANK(Results!$E$45), "", Results!$E$45)</f>
        <v>5.7</v>
      </c>
    </row>
    <row r="40" spans="1:6" x14ac:dyDescent="0.2">
      <c r="A40" t="s">
        <v>402</v>
      </c>
      <c r="B40" s="61" t="str">
        <f>IF(AND((Results!$E$46 &lt; Results!$B$46),NOT(ISBLANK(Results!$E$46))), "Low","")</f>
        <v/>
      </c>
      <c r="C40" s="62" t="str">
        <f>IF(AND((Results!$E$46 &gt;= Results!$B$46), (Results!$E$46 &lt;= Results!$C$46)), "Good","")</f>
        <v>Good</v>
      </c>
      <c r="D40" s="63" t="str">
        <f>IF(Results!$E$46 &gt; Results!$C$46, "High","")</f>
        <v/>
      </c>
      <c r="E40" s="64" t="str">
        <f>IF(ISBLANK(Results!$E$46), "N/A","")</f>
        <v/>
      </c>
      <c r="F40" s="79">
        <f>IF(ISBLANK(Results!$E$46), "", Results!$E$46)</f>
        <v>0.8</v>
      </c>
    </row>
    <row r="41" spans="1:6" x14ac:dyDescent="0.2">
      <c r="A41" s="106" t="s">
        <v>493</v>
      </c>
      <c r="B41" s="107" t="str">
        <f>IF(AND((Results!$E$62 &lt; Results!$B$62),NOT(ISBLANK(Results!$E$62))), "Low","")</f>
        <v/>
      </c>
      <c r="C41" s="108" t="str">
        <f>IF(AND((Results!$E$62 &gt;= Results!$B$62), (Results!$E$62 &lt;= Results!$C$62)), "Good","")</f>
        <v>Good</v>
      </c>
      <c r="D41" s="109" t="str">
        <f>IF(Results!$E$62 &gt; Results!$C$62, "High","")</f>
        <v/>
      </c>
      <c r="E41" s="110" t="str">
        <f>IF(ISBLANK(Results!$E$62), "N/A","")</f>
        <v/>
      </c>
      <c r="F41" s="113">
        <f>IF(ISBLANK(Results!$E$62), "", Results!$E$62)</f>
        <v>11</v>
      </c>
    </row>
    <row r="42" spans="1:6" x14ac:dyDescent="0.2">
      <c r="A42" t="s">
        <v>494</v>
      </c>
      <c r="B42" s="61" t="str">
        <f>IF(AND((Results!$E$63 &lt; Results!$B$63),NOT(ISBLANK(Results!$E$63))), "Low","")</f>
        <v>Low</v>
      </c>
      <c r="C42" s="62" t="str">
        <f>IF(AND((Results!$E$63 &gt;= Results!$B$63), (Results!$E$63 &lt;= Results!$C$63)), "Good","")</f>
        <v/>
      </c>
      <c r="D42" s="63" t="str">
        <f>IF(Results!$E$63 &gt; Results!$C$63, "High","")</f>
        <v/>
      </c>
      <c r="E42" s="64" t="str">
        <f>IF(ISBLANK(Results!$E$63), "N/A","")</f>
        <v/>
      </c>
      <c r="F42" s="79">
        <f>IF(ISBLANK(Results!$E$63), "", Results!$E$63)</f>
        <v>54</v>
      </c>
    </row>
    <row r="43" spans="1:6" x14ac:dyDescent="0.2">
      <c r="A43" s="106" t="s">
        <v>495</v>
      </c>
      <c r="B43" s="107" t="str">
        <f>IF(AND((Results!$E$64 &lt; Results!$B$64),NOT(ISBLANK(Results!$E$64))), "Low","")</f>
        <v/>
      </c>
      <c r="C43" s="108" t="str">
        <f>IF(AND((Results!$E$64 &gt;= Results!$B$64), (Results!$E$64 &lt;= Results!$C$64)), "Good","")</f>
        <v>Good</v>
      </c>
      <c r="D43" s="109" t="str">
        <f>IF(Results!$E$64 &gt; Results!$C$64, "High","")</f>
        <v/>
      </c>
      <c r="E43" s="110" t="str">
        <f>IF(ISBLANK(Results!$E$64), "N/A","")</f>
        <v/>
      </c>
      <c r="F43" s="113">
        <f>IF(ISBLANK(Results!$E$64), "", Results!$E$64)</f>
        <v>17</v>
      </c>
    </row>
    <row r="44" spans="1:6" x14ac:dyDescent="0.2">
      <c r="A44" t="s">
        <v>496</v>
      </c>
      <c r="B44" s="61" t="str">
        <f>IF(AND((Results!$E$65 &lt; Results!$B$65),NOT(ISBLANK(Results!$E$65))), "Low","")</f>
        <v/>
      </c>
      <c r="C44" s="62" t="str">
        <f>IF(AND((Results!$E$65 &gt;= Results!$B$65), (Results!$E$65 &lt;= Results!$C$65)), "Good","")</f>
        <v>Good</v>
      </c>
      <c r="D44" s="63" t="str">
        <f>IF(Results!$E$65 &gt; Results!$C$65, "High","")</f>
        <v/>
      </c>
      <c r="E44" s="64" t="str">
        <f>IF(ISBLANK(Results!$E$65), "N/A","")</f>
        <v/>
      </c>
      <c r="F44" s="79">
        <f>IF(ISBLANK(Results!$E$65), "", Results!$E$65)</f>
        <v>18</v>
      </c>
    </row>
    <row r="45" spans="1:6" x14ac:dyDescent="0.2">
      <c r="A45" s="106" t="s">
        <v>497</v>
      </c>
      <c r="B45" s="107" t="str">
        <f>IF(AND((Results!$E$66 &lt; Results!$B$66),NOT(ISBLANK(Results!$E$66))), "Low","")</f>
        <v/>
      </c>
      <c r="C45" s="108" t="str">
        <f>IF(AND((Results!$E$66 &gt;= Results!$B$66), (Results!$E$66 &lt;= Results!$C$66)), "Good","")</f>
        <v>Good</v>
      </c>
      <c r="D45" s="109" t="str">
        <f>IF(Results!$E$66 &gt; Results!$C$66, "High","")</f>
        <v/>
      </c>
      <c r="E45" s="110" t="str">
        <f>IF(ISBLANK(Results!$E$66), "N/A","")</f>
        <v/>
      </c>
      <c r="F45" s="113">
        <f>IF(ISBLANK(Results!$E$66), "", Results!$E$66)</f>
        <v>13</v>
      </c>
    </row>
    <row r="46" spans="1:6" ht="16" x14ac:dyDescent="0.2">
      <c r="A46" s="111" t="s">
        <v>498</v>
      </c>
      <c r="B46" s="112" t="s">
        <v>482</v>
      </c>
      <c r="C46" s="112" t="s">
        <v>467</v>
      </c>
      <c r="D46" s="112" t="s">
        <v>468</v>
      </c>
      <c r="E46" s="112" t="s">
        <v>469</v>
      </c>
      <c r="F46" s="112" t="s">
        <v>449</v>
      </c>
    </row>
    <row r="47" spans="1:6" x14ac:dyDescent="0.2">
      <c r="A47" s="106" t="s">
        <v>499</v>
      </c>
      <c r="B47" s="107" t="str">
        <f>IF(AND((Results!$E$57 &lt; Results!$B$57),NOT(ISBLANK(Results!$E$57))), "Low","")</f>
        <v/>
      </c>
      <c r="C47" s="108" t="str">
        <f>IF(AND((Results!$E$57 &gt;= Results!$B$57), (Results!$E$57 &lt;= Results!$C$57)), "Good","")</f>
        <v>Good</v>
      </c>
      <c r="D47" s="109" t="str">
        <f>IF(Results!$E$57 &gt; Results!$C$57, "High","")</f>
        <v/>
      </c>
      <c r="E47" s="110" t="str">
        <f>IF(ISBLANK(Results!$E$57), "N/A","")</f>
        <v/>
      </c>
      <c r="F47" s="113">
        <f>IF(ISBLANK(Results!$E$57), "", Results!$E$57)</f>
        <v>4.9000000000000004</v>
      </c>
    </row>
    <row r="48" spans="1:6" x14ac:dyDescent="0.2">
      <c r="A48" t="s">
        <v>500</v>
      </c>
      <c r="B48" s="61" t="str">
        <f>IF(AND((Results!$E$58 &lt; Results!$B$58),NOT(ISBLANK(Results!$E$58))), "Low","")</f>
        <v>Low</v>
      </c>
      <c r="C48" s="62" t="str">
        <f>IF(AND((Results!$E$58 &gt;= Results!$B$58), (Results!$E$58 &lt;= Results!$C$58)), "Good","")</f>
        <v/>
      </c>
      <c r="D48" s="63" t="str">
        <f>IF(Results!$E$58 &gt; Results!$C$58, "High","")</f>
        <v/>
      </c>
      <c r="E48" s="64" t="str">
        <f>IF(ISBLANK(Results!$E$58), "N/A","")</f>
        <v/>
      </c>
      <c r="F48" s="79">
        <f>IF(ISBLANK(Results!$E$58), "", Results!$E$58)</f>
        <v>64</v>
      </c>
    </row>
    <row r="49" spans="1:6" x14ac:dyDescent="0.2">
      <c r="A49" s="106" t="s">
        <v>501</v>
      </c>
      <c r="B49" s="107" t="str">
        <f>IF(AND((Results!$E$59 &lt; Results!$B$59),NOT(ISBLANK(Results!$E$59))), "Low","")</f>
        <v/>
      </c>
      <c r="C49" s="108" t="str">
        <f>IF(AND((Results!$E$59 &gt;= Results!$B$59), (Results!$E$59 &lt;= Results!$C$59)), "Good","")</f>
        <v>Good</v>
      </c>
      <c r="D49" s="109" t="str">
        <f>IF(Results!$E$59 &gt; Results!$C$59, "High","")</f>
        <v/>
      </c>
      <c r="E49" s="110" t="str">
        <f>IF(ISBLANK(Results!$E$59), "N/A","")</f>
        <v/>
      </c>
      <c r="F49" s="113">
        <f>IF(ISBLANK(Results!$E$59), "", Results!$E$59)</f>
        <v>0.22</v>
      </c>
    </row>
    <row r="50" spans="1:6" x14ac:dyDescent="0.2">
      <c r="A50" t="s">
        <v>502</v>
      </c>
      <c r="B50" s="61" t="str">
        <f>IF(AND((Results!$E$60 &lt; Results!$B$60),NOT(ISBLANK(Results!$E$60))), "Low","")</f>
        <v/>
      </c>
      <c r="C50" s="62" t="str">
        <f>IF(AND((Results!$E$60 &gt;= Results!$B$60), (Results!$E$60 &lt;= Results!$C$60)), "Good","")</f>
        <v>Good</v>
      </c>
      <c r="D50" s="63" t="str">
        <f>IF(Results!$E$60 &gt; Results!$C$60, "High","")</f>
        <v/>
      </c>
      <c r="E50" s="64" t="str">
        <f>IF(ISBLANK(Results!$E$60), "N/A","")</f>
        <v/>
      </c>
      <c r="F50" s="64">
        <f>IF(ISBLANK(Results!$E$60), "", Results!$E$60)</f>
        <v>90</v>
      </c>
    </row>
    <row r="51" spans="1:6" ht="16" x14ac:dyDescent="0.2">
      <c r="A51" s="111" t="s">
        <v>503</v>
      </c>
      <c r="B51" s="112" t="s">
        <v>482</v>
      </c>
      <c r="C51" s="112" t="s">
        <v>467</v>
      </c>
      <c r="D51" s="112" t="s">
        <v>468</v>
      </c>
      <c r="E51" s="112" t="s">
        <v>469</v>
      </c>
      <c r="F51" s="112" t="s">
        <v>449</v>
      </c>
    </row>
    <row r="52" spans="1:6" x14ac:dyDescent="0.2">
      <c r="A52" s="106" t="s">
        <v>252</v>
      </c>
      <c r="B52" s="107" t="str">
        <f>IF(AND((Results!$E$75 &lt; Results!$B$75),NOT(ISBLANK(Results!$E$75))), "Low","")</f>
        <v/>
      </c>
      <c r="C52" s="108" t="str">
        <f>IF(AND((Results!$E$75 &gt;= Results!$B$75), (Results!$E$75 &lt;= Results!$C$75)), "Good","")</f>
        <v/>
      </c>
      <c r="D52" s="109" t="str">
        <f>IF(Results!$E$75 &gt; Results!$C$75, "High","")</f>
        <v>High</v>
      </c>
      <c r="E52" s="110" t="str">
        <f>IF(ISBLANK(Results!$E$75), "N/A","")</f>
        <v/>
      </c>
      <c r="F52" s="110">
        <f>IF(ISBLANK(Results!$E$75), "", Results!$E$75)</f>
        <v>2.6</v>
      </c>
    </row>
    <row r="53" spans="1:6" x14ac:dyDescent="0.2">
      <c r="A53" t="s">
        <v>504</v>
      </c>
      <c r="B53" s="61" t="str">
        <f>IF(AND((Results!$E$76 &lt; Results!$B$76),NOT(ISBLANK(Results!$E$76))), "Low","")</f>
        <v/>
      </c>
      <c r="C53" s="62" t="str">
        <f>IF(AND((Results!$E$76 &gt;= Results!$B$76), (Results!$E$76 &lt;= Results!$C$76)), "Good","")</f>
        <v>Good</v>
      </c>
      <c r="D53" s="63" t="str">
        <f>IF(Results!$E$76 &gt; Results!$C$76, "High","")</f>
        <v/>
      </c>
      <c r="E53" s="64" t="str">
        <f>IF(ISBLANK(Results!$E$76), "N/A","")</f>
        <v/>
      </c>
      <c r="F53" s="64">
        <f>IF(ISBLANK(Results!$E$76), "", Results!$E$76)</f>
        <v>14</v>
      </c>
    </row>
    <row r="54" spans="1:6" x14ac:dyDescent="0.2">
      <c r="A54" s="106" t="s">
        <v>505</v>
      </c>
      <c r="B54" s="107" t="str">
        <f>IF(AND((Results!$E$77 &lt; Results!$B$77),NOT(ISBLANK(Results!$E$77))), "Low","")</f>
        <v/>
      </c>
      <c r="C54" s="108" t="str">
        <f>IF(AND((Results!$E$77 &gt;= Results!$B$77), (Results!$E$77 &lt;= Results!$C$77)), "Good","")</f>
        <v/>
      </c>
      <c r="D54" s="109" t="str">
        <f>IF(Results!$E$77 &gt; Results!$C$77, "High","")</f>
        <v/>
      </c>
      <c r="E54" s="110" t="str">
        <f>IF(ISBLANK(Results!$E$77), "N/A","")</f>
        <v>N/A</v>
      </c>
      <c r="F54" s="110" t="str">
        <f>IF(ISBLANK(Results!$E$77), "", Results!$E$77)</f>
        <v/>
      </c>
    </row>
    <row r="55" spans="1:6" x14ac:dyDescent="0.2">
      <c r="A55" t="s">
        <v>506</v>
      </c>
      <c r="B55" s="61" t="str">
        <f>IF(AND((Results!$E$78 &lt; Results!$B$78),NOT(ISBLANK(Results!$E$78))), "Low","")</f>
        <v/>
      </c>
      <c r="C55" s="62" t="str">
        <f>IF(AND((Results!$E$78 &gt;= Results!$B$78), (Results!$E$78 &lt;= Results!$C$78)), "Good","")</f>
        <v/>
      </c>
      <c r="D55" s="63" t="str">
        <f>IF(AND(Results!$E$78 &lt;&gt; "", Results!$E$78 &gt; Results!$C$78), "High","")</f>
        <v/>
      </c>
      <c r="E55" s="64" t="str">
        <f>IF(Results!$E$78 ="", "N/A","")</f>
        <v>N/A</v>
      </c>
      <c r="F55" s="79" t="str">
        <f>IF(ISBLANK(Results!$E$78), "", Results!$E$78)</f>
        <v/>
      </c>
    </row>
    <row r="56" spans="1:6" x14ac:dyDescent="0.2">
      <c r="A56" s="106" t="s">
        <v>507</v>
      </c>
      <c r="B56" s="107"/>
      <c r="C56" s="108"/>
      <c r="D56" s="109"/>
      <c r="E56" s="110"/>
      <c r="F56" s="113"/>
    </row>
    <row r="57" spans="1:6" x14ac:dyDescent="0.2">
      <c r="A57" t="s">
        <v>475</v>
      </c>
      <c r="B57" s="63" t="str">
        <f>IF(AND((Results!$E$114 &lt; Results!$B$114),NOT(ISBLANK(Results!$E$114))), "Low","")</f>
        <v/>
      </c>
      <c r="C57" s="62" t="str">
        <f>IF(AND((Results!$E$114 &gt;= Results!$B$114), (Results!$E$114 &lt;= Results!$C$114)), "Good","")</f>
        <v/>
      </c>
      <c r="D57" s="63" t="str">
        <f>IF(Results!$E$114 &gt; Results!$C$114, "High","")</f>
        <v/>
      </c>
      <c r="E57" s="64" t="str">
        <f>IF(ISBLANK(Results!$E$114), "N/A","")</f>
        <v>N/A</v>
      </c>
      <c r="F57" s="79" t="str">
        <f>IF(ISBLANK(Results!$E$114), "", Results!$E$114)</f>
        <v/>
      </c>
    </row>
    <row r="58" spans="1:6" x14ac:dyDescent="0.2">
      <c r="A58" s="106" t="s">
        <v>329</v>
      </c>
      <c r="B58" s="109" t="str">
        <f>IF(AND((Results!$E$108 &lt; Results!$B$108),NOT(ISBLANK(Results!$E$108))), "Low","")</f>
        <v>Low</v>
      </c>
      <c r="C58" s="108" t="str">
        <f>IF(AND((Results!$E$108 &gt;= Results!$B$108), (Results!$E$108 &lt;= Results!$C$108)), "Good","")</f>
        <v/>
      </c>
      <c r="D58" s="109" t="str">
        <f>IF(Results!$E$108 &gt; Results!$C$108, "High","")</f>
        <v/>
      </c>
      <c r="E58" s="110" t="str">
        <f>IF(ISBLANK(Results!$E$108), "N/A","")</f>
        <v/>
      </c>
      <c r="F58" s="113">
        <f>IF(ISBLANK(Results!$E$108), "", Results!$E$108)</f>
        <v>50</v>
      </c>
    </row>
    <row r="59" spans="1:6" ht="16" x14ac:dyDescent="0.2">
      <c r="A59" s="111" t="s">
        <v>508</v>
      </c>
      <c r="B59" s="112" t="s">
        <v>482</v>
      </c>
      <c r="C59" s="112" t="s">
        <v>467</v>
      </c>
      <c r="D59" s="112" t="s">
        <v>468</v>
      </c>
      <c r="E59" s="112" t="s">
        <v>469</v>
      </c>
      <c r="F59" s="112" t="s">
        <v>449</v>
      </c>
    </row>
    <row r="60" spans="1:6" x14ac:dyDescent="0.2">
      <c r="A60" s="106" t="s">
        <v>509</v>
      </c>
      <c r="B60" s="107" t="str">
        <f>IF(AND((Results!$E$18 &lt; Results!$B$18),NOT(ISBLANK(Results!$E$18))), "Low","")</f>
        <v/>
      </c>
      <c r="C60" s="108" t="str">
        <f>IF(AND((Results!$E$18 &gt;= Results!$B$18), (Results!$E$18 &lt;= Results!$C$18)), "Good","")</f>
        <v>Good</v>
      </c>
      <c r="D60" s="109" t="str">
        <f>IF(Results!$E$18 &gt; Results!$C$18, "High","")</f>
        <v/>
      </c>
      <c r="E60" s="110" t="str">
        <f>IF(ISBLANK(Results!$E$18), "N/A","")</f>
        <v/>
      </c>
      <c r="F60" s="113">
        <f>IF(ISBLANK(Results!$E$18), "", Results!$E$18)</f>
        <v>7</v>
      </c>
    </row>
    <row r="61" spans="1:6" x14ac:dyDescent="0.2">
      <c r="A61" t="s">
        <v>435</v>
      </c>
      <c r="B61" s="61" t="str">
        <f>IF(AND((Results!$E$19 &lt; Results!$B$19),NOT(ISBLANK(Results!$E$19))), "Low","")</f>
        <v/>
      </c>
      <c r="C61" s="62" t="str">
        <f>IF(AND((Results!$E$19 &gt;= Results!$B$19), (Results!$E$19 &lt;= Results!$C$19)), "Good","")</f>
        <v/>
      </c>
      <c r="D61" s="63" t="str">
        <f>IF(Results!$E$19 &gt; Results!$C$19, "High","")</f>
        <v>High</v>
      </c>
      <c r="E61" s="64" t="str">
        <f>IF(ISBLANK(Results!$E$19), "N/A","")</f>
        <v/>
      </c>
      <c r="F61" s="79">
        <f>IF(ISBLANK(Results!$E$19), "", Results!$E$19)</f>
        <v>61</v>
      </c>
    </row>
    <row r="62" spans="1:6" x14ac:dyDescent="0.2">
      <c r="A62" s="106" t="s">
        <v>437</v>
      </c>
      <c r="B62" s="107" t="str">
        <f>IF(AND((Results!$E$20 &lt; Results!$B$20),NOT(ISBLANK(Results!$E$20))), "Low","")</f>
        <v/>
      </c>
      <c r="C62" s="108" t="str">
        <f>IF(AND((Results!$E$20 &gt;= Results!$B$20), (Results!$E$20 &lt;= Results!$C$20)), "Good","")</f>
        <v>Good</v>
      </c>
      <c r="D62" s="109" t="str">
        <f>IF(Results!$E$20 &gt; Results!$C$20, "High","")</f>
        <v/>
      </c>
      <c r="E62" s="110" t="str">
        <f>IF(ISBLANK(Results!$E$20), "N/A","")</f>
        <v/>
      </c>
      <c r="F62" s="113">
        <f>IF(ISBLANK(Results!$E$20), "", Results!$E$20)</f>
        <v>30</v>
      </c>
    </row>
    <row r="63" spans="1:6" x14ac:dyDescent="0.2">
      <c r="A63" t="s">
        <v>510</v>
      </c>
      <c r="B63" s="61" t="str">
        <f>IF(AND((Results!$E$25 &lt; Results!$B$25),NOT(ISBLANK(Results!$E$25))), "Low","")</f>
        <v/>
      </c>
      <c r="C63" s="62" t="str">
        <f>IF(AND((Results!$E$25 &gt;= Results!$B$25), (Results!$E$25 &lt;= Results!$C$25)), "Good","")</f>
        <v>Good</v>
      </c>
      <c r="D63" s="63" t="str">
        <f>IF(AND(Results!$E$25 &gt; Results!$C$25, Results!$E$25 &lt;&gt;""), "High","")</f>
        <v/>
      </c>
      <c r="E63" s="64" t="str">
        <f>IF(Results!$E$25 = "", "N/A","")</f>
        <v/>
      </c>
      <c r="F63" s="79">
        <f>IF(ISBLANK(Results!$E$25), "", Results!$E$25)</f>
        <v>2.0333333333333332</v>
      </c>
    </row>
    <row r="64" spans="1:6" x14ac:dyDescent="0.2">
      <c r="A64" s="106" t="s">
        <v>511</v>
      </c>
      <c r="B64" s="107" t="str">
        <f>IF(AND((Results!$E$73 &lt; Results!$B$73),NOT(ISBLANK(Results!$E$73))), "Low","")</f>
        <v/>
      </c>
      <c r="C64" s="108" t="str">
        <f>IF(AND((Results!$E$73 &gt;= Results!$B$73), (Results!$E$73 &lt;= Results!$C$73)), "Good","")</f>
        <v>Good</v>
      </c>
      <c r="D64" s="109" t="str">
        <f>IF(Results!$E$73 &gt; Results!$C$73, "High","")</f>
        <v/>
      </c>
      <c r="E64" s="110" t="str">
        <f>IF(ISBLANK(Results!$E$73), "N/A","")</f>
        <v/>
      </c>
      <c r="F64" s="113">
        <f>IF(ISBLANK(Results!$E$73), "", Results!$E$73)</f>
        <v>25</v>
      </c>
    </row>
    <row r="65" spans="1:6" x14ac:dyDescent="0.2">
      <c r="A65" t="s">
        <v>329</v>
      </c>
      <c r="B65" s="63" t="str">
        <f>IF(AND((Results!$E$108 &lt; Results!$B$108),NOT(ISBLANK(Results!$E$108))), "Low","")</f>
        <v>Low</v>
      </c>
      <c r="C65" s="62" t="str">
        <f>IF(AND((Results!$E$108 &gt;= Results!$B$108), (Results!$E$108 &lt;= Results!$C$108)), "Good","")</f>
        <v/>
      </c>
      <c r="D65" s="63" t="str">
        <f>IF(Results!$E$108 &gt; Results!$C$108, "High","")</f>
        <v/>
      </c>
      <c r="E65" s="64" t="str">
        <f>IF(ISBLANK(Results!$E$108), "N/A","")</f>
        <v/>
      </c>
      <c r="F65" s="79">
        <f>IF(ISBLANK(Results!$E$108), "", Results!$E$108)</f>
        <v>50</v>
      </c>
    </row>
    <row r="66" spans="1:6" x14ac:dyDescent="0.2">
      <c r="A66" s="106" t="s">
        <v>475</v>
      </c>
      <c r="B66" s="109" t="str">
        <f>IF(AND((Results!$E$114 &lt; Results!$B$114),NOT(ISBLANK(Results!$E$114))), "Low","")</f>
        <v/>
      </c>
      <c r="C66" s="108" t="str">
        <f>IF(AND((Results!$E$114 &gt;= Results!$B$114), (Results!$E$114 &lt;= Results!$C$114)), "Good","")</f>
        <v/>
      </c>
      <c r="D66" s="109" t="str">
        <f>IF(Results!$E$114 &gt; Results!$C$114, "High","")</f>
        <v/>
      </c>
      <c r="E66" s="110" t="str">
        <f>IF(ISBLANK(Results!$E$114), "N/A","")</f>
        <v>N/A</v>
      </c>
      <c r="F66" s="113" t="str">
        <f>IF(ISBLANK(Results!$E$114), "", Results!$E$114)</f>
        <v/>
      </c>
    </row>
    <row r="67" spans="1:6" ht="16" x14ac:dyDescent="0.2">
      <c r="A67" s="111" t="s">
        <v>512</v>
      </c>
      <c r="B67" s="112" t="s">
        <v>482</v>
      </c>
      <c r="C67" s="112" t="s">
        <v>467</v>
      </c>
      <c r="D67" s="112" t="s">
        <v>468</v>
      </c>
      <c r="E67" s="112" t="s">
        <v>469</v>
      </c>
      <c r="F67" s="112" t="s">
        <v>449</v>
      </c>
    </row>
    <row r="68" spans="1:6" x14ac:dyDescent="0.2">
      <c r="A68" s="106" t="s">
        <v>513</v>
      </c>
      <c r="B68" s="107" t="str">
        <f>IF(AND((Results!$E$27 &lt; Results!$B$27),NOT(ISBLANK(Results!$E$27))), "Low","")</f>
        <v/>
      </c>
      <c r="C68" s="108" t="str">
        <f>IF(AND((Results!$E$27 &lt;&gt; ""), (Results!$E$27 &gt;= Results!$B$27), (Results!$E$27 &lt;= Results!$C$27)), "Good","")</f>
        <v/>
      </c>
      <c r="D68" s="109" t="str">
        <f>IF(Results!$E$27 &gt; Results!$C$27, "High","")</f>
        <v/>
      </c>
      <c r="E68" s="110" t="str">
        <f>IF(ISBLANK(Results!$E$27), "N/A","")</f>
        <v>N/A</v>
      </c>
      <c r="F68" s="113" t="str">
        <f>IF(ISBLANK(Results!$E$27), "", Results!$E$27)</f>
        <v/>
      </c>
    </row>
    <row r="69" spans="1:6" x14ac:dyDescent="0.2">
      <c r="A69" t="s">
        <v>514</v>
      </c>
      <c r="B69" s="61" t="str">
        <f>IF(AND((Results!$E$28 &lt; Results!$B$28),NOT(ISBLANK(Results!$E$28))), "Low","")</f>
        <v/>
      </c>
      <c r="C69" s="62" t="str">
        <f>IF(AND((Results!$E$28 &lt;&gt; ""), (Results!$E$28 &gt;= Results!$B$28), (Results!$E$28 &lt;= Results!$C$28)), "Good","")</f>
        <v/>
      </c>
      <c r="D69" s="63" t="str">
        <f>IF(Results!$E$28 &gt; Results!$C$28, "High","")</f>
        <v/>
      </c>
      <c r="E69" s="64" t="str">
        <f>IF(ISBLANK(Results!$E$28), "N/A","")</f>
        <v>N/A</v>
      </c>
      <c r="F69" s="79" t="str">
        <f>IF(ISBLANK(Results!$E$28), "", Results!$E$28)</f>
        <v/>
      </c>
    </row>
    <row r="70" spans="1:6" x14ac:dyDescent="0.2">
      <c r="A70" s="106" t="s">
        <v>515</v>
      </c>
      <c r="B70" s="107" t="str">
        <f>IF(AND((Results!$E$29 &lt; Results!$B$29),NOT(ISBLANK(Results!$E$29))), "Low","")</f>
        <v/>
      </c>
      <c r="C70" s="108" t="str">
        <f>IF(AND((Results!$E$29 &lt;&gt; ""), (Results!$E$29 &gt;= Results!$B$29), (Results!$E$29 &lt;= Results!$C$29)), "Good","")</f>
        <v/>
      </c>
      <c r="D70" s="109" t="str">
        <f>IF(Results!$E$29 &gt; Results!$C$29, "High","")</f>
        <v/>
      </c>
      <c r="E70" s="110" t="str">
        <f>IF(ISBLANK(Results!$E$29), "N/A","")</f>
        <v>N/A</v>
      </c>
      <c r="F70" s="113" t="str">
        <f>IF(ISBLANK(Results!$E$29), "", Results!$E$29)</f>
        <v/>
      </c>
    </row>
    <row r="71" spans="1:6" x14ac:dyDescent="0.2">
      <c r="A71" t="s">
        <v>332</v>
      </c>
      <c r="B71" s="61" t="str">
        <f>IF(AND((Results!$E$109 &lt; Results!$B$109),NOT(ISBLANK(Results!$E$109))), "Low","")</f>
        <v/>
      </c>
      <c r="C71" s="62" t="str">
        <f>IF(AND((Results!$E$109 &gt;= Results!$B$109), (Results!$E$109 &lt;= Results!$C$109)), "Good","")</f>
        <v/>
      </c>
      <c r="D71" s="63" t="str">
        <f>IF(Results!$E$109 &gt; Results!$C$109, "High","")</f>
        <v/>
      </c>
      <c r="E71" s="64" t="str">
        <f>IF(ISBLANK(Results!$E$109), "N/A","")</f>
        <v>N/A</v>
      </c>
      <c r="F71" s="79" t="str">
        <f>IF(ISBLANK(Results!$E$109), "", Results!$E$109)</f>
        <v/>
      </c>
    </row>
    <row r="72" spans="1:6" x14ac:dyDescent="0.2">
      <c r="A72" s="106" t="s">
        <v>329</v>
      </c>
      <c r="B72" s="109" t="str">
        <f>IF(AND((Results!$E$108 &lt; Results!$B$108),NOT(ISBLANK(Results!$E$108))), "Low","")</f>
        <v>Low</v>
      </c>
      <c r="C72" s="108" t="str">
        <f>IF(AND((Results!$E$108 &gt;= Results!$B$108), (Results!$E$108 &lt;= Results!$C$108)), "Good","")</f>
        <v/>
      </c>
      <c r="D72" s="109" t="str">
        <f>IF(Results!$E$108 &gt; Results!$C$108, "High","")</f>
        <v/>
      </c>
      <c r="E72" s="110" t="str">
        <f>IF(ISBLANK(Results!$E$108), "N/A","")</f>
        <v/>
      </c>
      <c r="F72" s="113">
        <f>IF(ISBLANK(Results!$E$108), "", Results!$E$108)</f>
        <v>50</v>
      </c>
    </row>
    <row r="73" spans="1:6" ht="16" x14ac:dyDescent="0.2">
      <c r="A73" s="111" t="s">
        <v>516</v>
      </c>
      <c r="B73" s="112" t="s">
        <v>482</v>
      </c>
      <c r="C73" s="112" t="s">
        <v>467</v>
      </c>
      <c r="D73" s="112" t="s">
        <v>468</v>
      </c>
      <c r="E73" s="112" t="s">
        <v>469</v>
      </c>
      <c r="F73" s="112" t="s">
        <v>449</v>
      </c>
    </row>
    <row r="74" spans="1:6" x14ac:dyDescent="0.2">
      <c r="A74" s="106" t="s">
        <v>501</v>
      </c>
      <c r="B74" s="107" t="str">
        <f>IF(AND((Results!$E$59 &lt; Results!$B$59),NOT(ISBLANK(Results!$E$59))), "Low","")</f>
        <v/>
      </c>
      <c r="C74" s="108" t="str">
        <f>IF(AND((Results!$E$59 &gt;= Results!$B$59), (Results!$E$59 &lt;= Results!$C$59)), "Good","")</f>
        <v>Good</v>
      </c>
      <c r="D74" s="109" t="str">
        <f>IF(Results!$E$59 &gt; Results!$C$59, "High","")</f>
        <v/>
      </c>
      <c r="E74" s="110" t="str">
        <f>IF(ISBLANK(Results!$E$59), "N/A","")</f>
        <v/>
      </c>
      <c r="F74" s="110">
        <f>IF(ISBLANK(Results!$E$59), "", Results!$E$59)</f>
        <v>0.22</v>
      </c>
    </row>
    <row r="75" spans="1:6" x14ac:dyDescent="0.2">
      <c r="A75" t="s">
        <v>332</v>
      </c>
      <c r="B75" s="61" t="str">
        <f>IF(AND((Results!$E$109 &lt; Results!$B$109),NOT(ISBLANK(Results!$E$109))), "Low","")</f>
        <v/>
      </c>
      <c r="C75" s="62" t="str">
        <f>IF(AND((Results!$E$109 &gt;= Results!$B$109), (Results!$E$109 &lt;= Results!$C$109)), "Good","")</f>
        <v/>
      </c>
      <c r="D75" s="63" t="str">
        <f>IF(Results!$E$109 &gt; Results!$C$109, "High","")</f>
        <v/>
      </c>
      <c r="E75" s="64" t="str">
        <f>IF(ISBLANK(Results!$E$109), "N/A","")</f>
        <v>N/A</v>
      </c>
      <c r="F75" s="79" t="str">
        <f>IF(ISBLANK(Results!$E$109), "", Results!$E$109)</f>
        <v/>
      </c>
    </row>
    <row r="76" spans="1:6" x14ac:dyDescent="0.2">
      <c r="A76" s="106" t="s">
        <v>517</v>
      </c>
      <c r="B76" s="107" t="str">
        <f>IF(AND((Results!$E$117 &lt; Results!$B$117),NOT(ISBLANK(Results!$E$117))), "Low","")</f>
        <v/>
      </c>
      <c r="C76" s="108" t="str">
        <f>IF(AND((Results!$E$117 &gt;= Results!$B$117), (Results!$E$117 &lt;= Results!$C$117)), "Good","")</f>
        <v/>
      </c>
      <c r="D76" s="109" t="str">
        <f>IF(Results!$E$117 &gt; Results!$C$117, "High","")</f>
        <v/>
      </c>
      <c r="E76" s="110" t="str">
        <f>IF(ISBLANK(Results!$E$117), "N/A","")</f>
        <v>N/A</v>
      </c>
      <c r="F76" s="113" t="str">
        <f>IF(ISBLANK(Results!$E$117), "", Results!$E$117)</f>
        <v/>
      </c>
    </row>
    <row r="77" spans="1:6" ht="16" x14ac:dyDescent="0.2">
      <c r="A77" s="111" t="s">
        <v>518</v>
      </c>
      <c r="B77" s="112" t="s">
        <v>482</v>
      </c>
      <c r="C77" s="112" t="s">
        <v>467</v>
      </c>
      <c r="D77" s="112" t="s">
        <v>468</v>
      </c>
      <c r="E77" s="112" t="s">
        <v>469</v>
      </c>
      <c r="F77" s="112" t="s">
        <v>449</v>
      </c>
    </row>
    <row r="78" spans="1:6" x14ac:dyDescent="0.2">
      <c r="A78" s="106" t="s">
        <v>402</v>
      </c>
      <c r="B78" s="107" t="str">
        <f>IF(AND((Results!$E$46 &lt; Results!$B$46),NOT(ISBLANK(Results!$E$46))), "Low","")</f>
        <v/>
      </c>
      <c r="C78" s="108" t="str">
        <f>IF(AND((Results!$E$46 &gt;= Results!$B$46), (Results!$E$46 &lt;= Results!$C$46)), "Good","")</f>
        <v>Good</v>
      </c>
      <c r="D78" s="109" t="str">
        <f>IF(Results!$E$46 &gt; Results!$C$46, "High","")</f>
        <v/>
      </c>
      <c r="E78" s="110" t="str">
        <f>IF(ISBLANK(Results!$E$46), "N/A","")</f>
        <v/>
      </c>
      <c r="F78" s="113">
        <f>IF(ISBLANK(Results!$E$46), "", Results!$E$46)</f>
        <v>0.8</v>
      </c>
    </row>
    <row r="79" spans="1:6" x14ac:dyDescent="0.2">
      <c r="A79" t="s">
        <v>519</v>
      </c>
      <c r="B79" s="62" t="str">
        <f>IF(AND((Results!$E$49 &lt; 0.8),NOT(ISBLANK(Results!$E$49))), "Low risk","")</f>
        <v>Low risk</v>
      </c>
      <c r="C79" s="61" t="str">
        <f>IF(AND((Results!$E$49 &gt;= 0.8), (Results!$E$49 &lt;= 1.8)), "Some risk","")</f>
        <v/>
      </c>
      <c r="D79" s="63" t="str">
        <f>IF(Results!$E$46 &gt; 1.8, "High risk","")</f>
        <v/>
      </c>
      <c r="E79" s="64" t="str">
        <f>IF(ISBLANK(Results!$E$46), "N/A","")</f>
        <v/>
      </c>
      <c r="F79" s="79">
        <f>IF(ISBLANK(Results!$E$49), "", Results!$E$49)</f>
        <v>0.33472803347280333</v>
      </c>
    </row>
    <row r="80" spans="1:6" ht="16" x14ac:dyDescent="0.2">
      <c r="A80" s="114" t="s">
        <v>405</v>
      </c>
      <c r="B80" s="107" t="str">
        <f>IF(AND((Results!$E$72 &lt; Results!$B$72),NOT(ISBLANK(Results!$E$72))), "Low","")</f>
        <v>Low</v>
      </c>
      <c r="C80" s="108" t="str">
        <f>IF(AND((Results!$E$72 &gt;= Results!$B$72), (Results!$E$72 &lt;= Results!$C$72)), "Good","")</f>
        <v/>
      </c>
      <c r="D80" s="109" t="str">
        <f>IF(Results!$E$72 &gt; Results!$C$72, "High","")</f>
        <v/>
      </c>
      <c r="E80" s="110" t="str">
        <f>IF(ISBLANK(Results!$E$72), "N/A","")</f>
        <v/>
      </c>
      <c r="F80" s="113">
        <f>IF(ISBLANK(Results!$E$72), "", Results!$E$72)</f>
        <v>38</v>
      </c>
    </row>
    <row r="81" spans="1:6" ht="16" x14ac:dyDescent="0.2">
      <c r="A81" s="59" t="s">
        <v>209</v>
      </c>
      <c r="B81" s="63" t="str">
        <f>IF(AND((Results!$E$60 &gt;= 0), (Results!$E$60 &lt; Results!$B$60), (Results!$E$60 &lt;&gt;0)), "Low","")</f>
        <v/>
      </c>
      <c r="C81" s="62" t="str">
        <f>IF(Results!$E$60 &gt;= Results!$B$60, "Good","")</f>
        <v>Good</v>
      </c>
      <c r="D81" s="63"/>
      <c r="E81" s="64" t="str">
        <f>IF(ISBLANK(Results!$E$60), "N/A","")</f>
        <v/>
      </c>
      <c r="F81" s="79">
        <f>IF(ISBLANK(Results!$E$60), "", Results!$E$60)</f>
        <v>90</v>
      </c>
    </row>
    <row r="82" spans="1:6" ht="16" x14ac:dyDescent="0.2">
      <c r="A82" s="114" t="s">
        <v>332</v>
      </c>
      <c r="B82" s="107" t="str">
        <f>IF(AND((Results!$E$109 &lt; Results!$B$109),NOT(ISBLANK(Results!$E$109))), "Low","")</f>
        <v/>
      </c>
      <c r="C82" s="108" t="str">
        <f>IF(AND((Results!$E$109 &gt;= Results!$B$109), (Results!$E$109 &lt;= Results!$C$109)), "Good","")</f>
        <v/>
      </c>
      <c r="D82" s="109" t="str">
        <f>IF(Results!$E$109 &gt; Results!$C$109, "High","")</f>
        <v/>
      </c>
      <c r="E82" s="110" t="str">
        <f>IF(ISBLANK(Results!$E$109), "N/A","")</f>
        <v>N/A</v>
      </c>
      <c r="F82" s="113" t="str">
        <f>IF(ISBLANK(Results!$E$109), "", Results!$E$109)</f>
        <v/>
      </c>
    </row>
    <row r="83" spans="1:6" ht="16" x14ac:dyDescent="0.2">
      <c r="A83" s="111" t="s">
        <v>520</v>
      </c>
      <c r="B83" s="112" t="s">
        <v>482</v>
      </c>
      <c r="C83" s="112" t="s">
        <v>467</v>
      </c>
      <c r="D83" s="112" t="s">
        <v>468</v>
      </c>
      <c r="E83" s="112" t="s">
        <v>469</v>
      </c>
      <c r="F83" s="112" t="s">
        <v>449</v>
      </c>
    </row>
    <row r="84" spans="1:6" x14ac:dyDescent="0.2">
      <c r="A84" s="106" t="s">
        <v>475</v>
      </c>
      <c r="B84" s="109" t="str">
        <f>IF(AND((Results!$E$114 &lt; Results!$B$114),NOT(ISBLANK(Results!$E$114))), "Low","")</f>
        <v/>
      </c>
      <c r="C84" s="108" t="str">
        <f>IF(AND((Results!$E$114 &gt;= Results!$B$114), (Results!$E$114 &lt;= Results!$C$114)), "Good","")</f>
        <v/>
      </c>
      <c r="D84" s="109" t="str">
        <f>IF(Results!$E$114 &gt; Results!$C$114, "High","")</f>
        <v/>
      </c>
      <c r="E84" s="110" t="str">
        <f>IF(ISBLANK(Results!$E$114), "N/A","")</f>
        <v>N/A</v>
      </c>
      <c r="F84" s="113" t="str">
        <f>IF(ISBLANK(Results!$E$114), "", Results!$E$114)</f>
        <v/>
      </c>
    </row>
    <row r="85" spans="1:6" x14ac:dyDescent="0.2">
      <c r="A85" t="s">
        <v>160</v>
      </c>
      <c r="B85" s="63" t="str">
        <f>IF(AND((Results!$E$42 &gt;= 0), (Results!$E$42 &lt; Results!$B$42), (Results!$E$42 &lt;&gt;0)), "Low","")</f>
        <v/>
      </c>
      <c r="C85" s="62" t="str">
        <f>IF(AND((Results!$E$42 &gt;= Results!$B$42), (Results!$E$42 &lt;= Results!$C$42)), "Good","")</f>
        <v/>
      </c>
      <c r="D85" s="63" t="str">
        <f>IF(Results!$E$42 &gt; Results!$C$42, "High","")</f>
        <v/>
      </c>
      <c r="E85" s="64" t="str">
        <f>IF(ISBLANK(Results!$E$42), "N/A","")</f>
        <v>N/A</v>
      </c>
      <c r="F85" s="79" t="str">
        <f>IF(ISBLANK(Results!$E$42), "", Results!$E$42)</f>
        <v/>
      </c>
    </row>
    <row r="86" spans="1:6" x14ac:dyDescent="0.2">
      <c r="A86" s="106" t="s">
        <v>164</v>
      </c>
      <c r="B86" s="109" t="str">
        <f>IF(AND((Results!$E$43 &gt;= 0), (Results!$E$43 &lt; Results!$B$43), (Results!$E$43 &lt;&gt;0)), "Low","")</f>
        <v/>
      </c>
      <c r="C86" s="108" t="str">
        <f>IF(AND((Results!$E$43 &gt;= Results!$B$43), (Results!$E$43 &lt;= Results!$C$43)), "Good","")</f>
        <v/>
      </c>
      <c r="D86" s="109" t="str">
        <f>IF(Results!$E$43 &gt; Results!$C$43, "High","")</f>
        <v/>
      </c>
      <c r="E86" s="110" t="str">
        <f>IF(ISBLANK(Results!$E$43), "N/A","")</f>
        <v>N/A</v>
      </c>
      <c r="F86" s="113" t="str">
        <f>IF(ISBLANK(Results!$E$43), "", Results!$E$43)</f>
        <v/>
      </c>
    </row>
    <row r="87" spans="1:6" ht="16" x14ac:dyDescent="0.2">
      <c r="A87" s="59" t="s">
        <v>521</v>
      </c>
      <c r="B87" s="63" t="str">
        <f>IF(AND((Results!$E$41 &lt; Results!$B$41),NOT(ISBLANK(Results!$E$41))), "Low","")</f>
        <v/>
      </c>
      <c r="C87" s="62" t="str">
        <f>IF(AND((Results!$E$41 &gt;= Results!$B$41), (Results!$E$41 &lt;= Results!$C$41)), "Good","")</f>
        <v/>
      </c>
      <c r="D87" s="63" t="str">
        <f>IF(Results!$E$41 &gt; Results!$C$41, "High","")</f>
        <v/>
      </c>
      <c r="E87" s="64" t="str">
        <f>IF(ISBLANK(Results!$E$41), "N/A","")</f>
        <v>N/A</v>
      </c>
      <c r="F87" s="79" t="str">
        <f>IF(ISBLANK(Results!$E$41), "", Results!$E$41)</f>
        <v/>
      </c>
    </row>
    <row r="88" spans="1:6" ht="16" x14ac:dyDescent="0.2">
      <c r="A88" s="114" t="s">
        <v>522</v>
      </c>
      <c r="B88" s="109" t="str">
        <f>IF(AND((Results!$E$71 &gt;= 0), (Results!$E$71 &lt; Results!$B$71), (Results!$E$71 &lt;&gt;0)), "Low","")</f>
        <v>Low</v>
      </c>
      <c r="C88" s="108" t="str">
        <f>IF(AND((Results!$E$71 &gt;= Results!$B$71), (Results!$E$71 &lt;= Results!$C$71)), "Good","")</f>
        <v/>
      </c>
      <c r="D88" s="109" t="str">
        <f>IF(Results!$E$71 &gt; Results!$C$71, "High","")</f>
        <v/>
      </c>
      <c r="E88" s="110" t="str">
        <f>IF(ISBLANK(Results!$E$71), "N/A","")</f>
        <v/>
      </c>
      <c r="F88" s="113">
        <f>IF(ISBLANK(Results!$E$71), "", Results!$E$71)</f>
        <v>63</v>
      </c>
    </row>
    <row r="89" spans="1:6" ht="16" x14ac:dyDescent="0.2">
      <c r="A89" s="59" t="s">
        <v>523</v>
      </c>
      <c r="B89" s="63" t="str">
        <f>IF(AND((Results!$E$36 &lt; Results!$B$36),NOT(ISBLANK(Results!$E$36))), "Low","")</f>
        <v/>
      </c>
      <c r="C89" s="62" t="str">
        <f>IF(AND((Results!$E$36 &gt;= Results!$B$36), (Results!$E$36 &lt;= Results!$C$36)), "Good","")</f>
        <v/>
      </c>
      <c r="D89" s="63" t="str">
        <f>IF(Results!$E$36 &gt; Results!$C$36, "High","")</f>
        <v>High</v>
      </c>
      <c r="E89" s="64" t="str">
        <f>IF(ISBLANK(Results!$E$36), "N/A","")</f>
        <v/>
      </c>
      <c r="F89" s="79">
        <f>IF(ISBLANK(Results!$E$36), "", Results!$E$36)</f>
        <v>41</v>
      </c>
    </row>
    <row r="90" spans="1:6" ht="16" x14ac:dyDescent="0.2">
      <c r="A90" s="111" t="s">
        <v>524</v>
      </c>
      <c r="B90" s="112" t="s">
        <v>482</v>
      </c>
      <c r="C90" s="112" t="s">
        <v>467</v>
      </c>
      <c r="D90" s="112" t="s">
        <v>468</v>
      </c>
      <c r="E90" s="112" t="s">
        <v>469</v>
      </c>
      <c r="F90" s="112" t="s">
        <v>449</v>
      </c>
    </row>
    <row r="91" spans="1:6" ht="16" x14ac:dyDescent="0.2">
      <c r="A91" s="114" t="s">
        <v>525</v>
      </c>
      <c r="B91" s="109" t="str">
        <f>IF(Results!$E$75 &gt; Results!$C$75, "Low","")</f>
        <v>Low</v>
      </c>
      <c r="C91" s="108" t="str">
        <f>IF(AND((Results!$E$75 &gt;= Results!$B$75), (Results!$E$75 &lt;= Results!$C$75)), "Good","")</f>
        <v/>
      </c>
      <c r="D91" s="107" t="str">
        <f>IF(AND((Results!$E$75 &lt; Results!$B$75),NOT(ISBLANK(Results!$E$75))), "High","")</f>
        <v/>
      </c>
      <c r="E91" s="110" t="str">
        <f>IF(ISBLANK(Results!$E$75), "N/A","")</f>
        <v/>
      </c>
      <c r="F91" s="110">
        <f>IF(ISBLANK(Results!$E$75), "", Results!$E$75)</f>
        <v>2.6</v>
      </c>
    </row>
    <row r="92" spans="1:6" ht="16" x14ac:dyDescent="0.2">
      <c r="A92" s="59" t="s">
        <v>387</v>
      </c>
      <c r="B92" s="63" t="str">
        <f>IF(AND((Results!$E$45 &lt; Results!$B$45),NOT(ISBLANK(Results!$E$45))), "Low","")</f>
        <v/>
      </c>
      <c r="C92" s="62" t="str">
        <f>IF(AND((Results!$E$45 &gt;= Results!$B$45), (Results!$E$45 &lt;= Results!$C$45)), "Good","")</f>
        <v>Good</v>
      </c>
      <c r="D92" s="61" t="str">
        <f>IF(Results!$E$45 &gt; Results!$C$45, "High","")</f>
        <v/>
      </c>
      <c r="E92" s="64" t="str">
        <f>IF(ISBLANK(Results!$E$45), "N/A","")</f>
        <v/>
      </c>
      <c r="F92" s="79">
        <f>IF(ISBLANK(Results!$E$45), "", Results!$E$45)</f>
        <v>5.7</v>
      </c>
    </row>
    <row r="93" spans="1:6" ht="16" x14ac:dyDescent="0.2">
      <c r="A93" s="114" t="s">
        <v>160</v>
      </c>
      <c r="B93" s="109" t="str">
        <f>IF(AND((Results!$E$42 &gt;= 0), (Results!$E$42 &lt; Results!$B$42), (Results!$E$42 &lt;&gt;0)), "Low","")</f>
        <v/>
      </c>
      <c r="C93" s="108" t="str">
        <f>IF(AND((Results!$E$42 &gt;= Results!$B$42), (Results!$E$42 &lt;= Results!$C$42)), "Good","")</f>
        <v/>
      </c>
      <c r="D93" s="107" t="str">
        <f>IF(Results!$E$42 &gt; Results!$C$42, "High","")</f>
        <v/>
      </c>
      <c r="E93" s="110" t="str">
        <f>IF(ISBLANK(Results!$E$42), "N/A","")</f>
        <v>N/A</v>
      </c>
      <c r="F93" s="113" t="str">
        <f>IF(ISBLANK(Results!$E$42), "", Results!$E$42)</f>
        <v/>
      </c>
    </row>
    <row r="94" spans="1:6" ht="16" x14ac:dyDescent="0.2">
      <c r="A94" s="59" t="s">
        <v>164</v>
      </c>
      <c r="B94" s="63" t="str">
        <f>IF(AND((Results!$E$43 &gt;= 0), (Results!$E$43 &lt; Results!$B$43), (Results!$E$43 &lt;&gt;0)), "Low","")</f>
        <v/>
      </c>
      <c r="C94" s="62" t="str">
        <f>IF(AND((Results!$E$43 &gt;= Results!$B$43), (Results!$E$43 &lt;= Results!$C$43)), "Good","")</f>
        <v/>
      </c>
      <c r="D94" s="61" t="str">
        <f>IF(Results!$E$43 &gt; Results!$C$43, "High","")</f>
        <v/>
      </c>
      <c r="E94" s="64" t="str">
        <f>IF(ISBLANK(Results!$E$43), "N/A","")</f>
        <v>N/A</v>
      </c>
      <c r="F94" s="79" t="str">
        <f>IF(ISBLANK(Results!$E$43), "", Results!$E$43)</f>
        <v/>
      </c>
    </row>
    <row r="95" spans="1:6" ht="16" x14ac:dyDescent="0.2">
      <c r="A95" s="114" t="s">
        <v>521</v>
      </c>
      <c r="B95" s="109" t="str">
        <f>IF(AND((Results!$E$41 &lt; Results!$B$41),NOT(ISBLANK(Results!$E$41))), "Low","")</f>
        <v/>
      </c>
      <c r="C95" s="108" t="str">
        <f>IF(AND((Results!$E$41 &gt;= Results!$B$41), (Results!$E$41 &lt;= Results!$C$41)), "Good","")</f>
        <v/>
      </c>
      <c r="D95" s="107" t="str">
        <f>IF(Results!$E$41 &gt; Results!$C$41, "High","")</f>
        <v/>
      </c>
      <c r="E95" s="110" t="str">
        <f>IF(ISBLANK(Results!$E$41), "N/A","")</f>
        <v>N/A</v>
      </c>
      <c r="F95" s="113" t="str">
        <f>IF(ISBLANK(Results!$E$41), "", Results!$E$41)</f>
        <v/>
      </c>
    </row>
    <row r="96" spans="1:6" ht="16" x14ac:dyDescent="0.2">
      <c r="A96" s="59" t="s">
        <v>372</v>
      </c>
      <c r="B96" s="63" t="str">
        <f>IF(AND((Results!$E$6 &lt; Results!$B$6),NOT(ISBLANK(Results!$E$6))), "Low","")</f>
        <v/>
      </c>
      <c r="C96" s="62" t="str">
        <f>IF(AND((Results!$E$6 &gt;= Results!$B$6), (Results!$E$6 &lt;= Results!$C$6)), "Good","")</f>
        <v/>
      </c>
      <c r="D96" s="61" t="str">
        <f>IF(Results!$E$6 &gt; Results!$C$6, "High","")</f>
        <v/>
      </c>
      <c r="E96" s="64" t="str">
        <f>IF(ISBLANK(Results!$E$6), "N/A","")</f>
        <v>N/A</v>
      </c>
      <c r="F96" s="79" t="str">
        <f>IF(ISBLANK(Results!$E$6), "", Results!$E$6)</f>
        <v/>
      </c>
    </row>
    <row r="97" spans="1:7" ht="16" x14ac:dyDescent="0.2">
      <c r="A97" s="114" t="s">
        <v>374</v>
      </c>
      <c r="B97" s="109" t="str">
        <f>IF(AND((Results!$E$7 &lt; Results!$B$7),NOT(ISBLANK(Results!$E$7))), "Low","")</f>
        <v/>
      </c>
      <c r="C97" s="108" t="str">
        <f>IF(AND((Results!$E$7 &gt;= Results!$B$7), (Results!$E$7 &lt;= Results!$C$7)), "Good","")</f>
        <v>Good</v>
      </c>
      <c r="D97" s="107" t="str">
        <f>IF(Results!$E$7 &gt; Results!$C$7, "High","")</f>
        <v/>
      </c>
      <c r="E97" s="110" t="str">
        <f>IF(ISBLANK(Results!$E$7), "N/A","")</f>
        <v/>
      </c>
      <c r="F97" s="113">
        <f>IF(ISBLANK(Results!$E$7), "", Results!$E$7)</f>
        <v>135</v>
      </c>
    </row>
    <row r="98" spans="1:7" ht="16" x14ac:dyDescent="0.2">
      <c r="A98" s="59" t="s">
        <v>523</v>
      </c>
      <c r="B98" s="63" t="str">
        <f>IF(AND((Results!$E$36 &lt; Results!$B$36),NOT(ISBLANK(Results!$E$36))), "Low","")</f>
        <v/>
      </c>
      <c r="C98" s="62" t="str">
        <f>IF(AND((Results!$E$36 &gt;= Results!$B$36), (Results!$E$36 &lt;= Results!$C$36)), "Good","")</f>
        <v/>
      </c>
      <c r="D98" s="61" t="str">
        <f>IF(Results!$E$36 &gt; Results!$C$36, "High","")</f>
        <v>High</v>
      </c>
      <c r="E98" s="64" t="str">
        <f>IF(ISBLANK(Results!$E$36), "N/A","")</f>
        <v/>
      </c>
      <c r="F98" s="79">
        <f>IF(ISBLANK(Results!$E$36), "", Results!$E$36)</f>
        <v>41</v>
      </c>
    </row>
    <row r="99" spans="1:7" ht="16" x14ac:dyDescent="0.2">
      <c r="A99" s="114" t="s">
        <v>414</v>
      </c>
      <c r="B99" s="109" t="str">
        <f>IF(AND((Results!$E$69 &lt; Results!$B$69),NOT(ISBLANK(Results!$E$69))), "Low","")</f>
        <v>Low</v>
      </c>
      <c r="C99" s="108" t="str">
        <f>IF(AND((Results!$E$69 &gt;= Results!$B$69), (Results!$E$69 &lt;= Results!$C$69)), "Good","")</f>
        <v/>
      </c>
      <c r="D99" s="107" t="str">
        <f>IF(Results!$E$69 &gt; Results!$C$69, "High","")</f>
        <v/>
      </c>
      <c r="E99" s="110" t="str">
        <f>IF(ISBLANK(Results!$E$69), "N/A","")</f>
        <v/>
      </c>
      <c r="F99" s="113">
        <f>IF(ISBLANK(Results!$E$69), "", Results!$E$69)</f>
        <v>1</v>
      </c>
    </row>
    <row r="100" spans="1:7" ht="15.75" customHeight="1" x14ac:dyDescent="0.2">
      <c r="A100" s="59"/>
      <c r="B100" s="63"/>
      <c r="C100" s="62"/>
      <c r="D100" s="61"/>
      <c r="E100" s="64"/>
      <c r="F100" s="79"/>
    </row>
    <row r="101" spans="1:7" ht="16" x14ac:dyDescent="0.2">
      <c r="A101" s="111" t="s">
        <v>526</v>
      </c>
      <c r="B101" s="112" t="s">
        <v>482</v>
      </c>
      <c r="C101" s="112" t="s">
        <v>467</v>
      </c>
      <c r="D101" s="112" t="s">
        <v>468</v>
      </c>
      <c r="E101" s="112" t="s">
        <v>469</v>
      </c>
      <c r="F101" s="112" t="s">
        <v>449</v>
      </c>
    </row>
    <row r="102" spans="1:7" ht="16" x14ac:dyDescent="0.2">
      <c r="A102" s="114" t="s">
        <v>525</v>
      </c>
      <c r="B102" s="109" t="str">
        <f>IF(Results!$E$75 &gt; Results!$C$75, "Low","")</f>
        <v>Low</v>
      </c>
      <c r="C102" s="108" t="str">
        <f>IF(AND((Results!$E$75 &gt;= Results!$B$75), (Results!$E$75 &lt;= Results!$C$75)), "Good","")</f>
        <v/>
      </c>
      <c r="D102" s="107" t="str">
        <f>IF(AND((Results!$E$75 &lt; Results!$B$75),NOT(ISBLANK(Results!$E$75))), "High","")</f>
        <v/>
      </c>
      <c r="E102" s="110" t="str">
        <f>IF(ISBLANK(Results!$E$75), "N/A","")</f>
        <v/>
      </c>
      <c r="F102" s="110">
        <f>IF(ISBLANK(Results!$E$75), "", Results!$E$75)</f>
        <v>2.6</v>
      </c>
    </row>
    <row r="103" spans="1:7" ht="16" x14ac:dyDescent="0.2">
      <c r="A103" s="59" t="s">
        <v>387</v>
      </c>
      <c r="B103" s="63" t="str">
        <f>IF(AND((Results!$E$45 &lt; Results!$B$45),NOT(ISBLANK(Results!$E$45))), "Low","")</f>
        <v/>
      </c>
      <c r="C103" s="62" t="str">
        <f>IF(AND((Results!$E$45 &gt;= Results!$B$45), (Results!$E$45 &lt;= Results!$C$45)), "Good","")</f>
        <v>Good</v>
      </c>
      <c r="D103" s="61" t="str">
        <f>IF(Results!$E$45 &gt; Results!$C$45, "High","")</f>
        <v/>
      </c>
      <c r="E103" s="64" t="str">
        <f>IF(ISBLANK(Results!$E$45), "N/A","")</f>
        <v/>
      </c>
      <c r="F103" s="79">
        <f>IF(ISBLANK(Results!$E$45), "", Results!$E$45)</f>
        <v>5.7</v>
      </c>
    </row>
    <row r="104" spans="1:7" ht="16" x14ac:dyDescent="0.2">
      <c r="A104" s="114" t="s">
        <v>160</v>
      </c>
      <c r="B104" s="109" t="str">
        <f>IF(AND((Results!$E$42 &gt;= 0), (Results!$E$42 &lt; Results!$B$42), (Results!$E$42 &lt;&gt;0)), "Low","")</f>
        <v/>
      </c>
      <c r="C104" s="108" t="str">
        <f>IF(AND((Results!$E$42 &gt;= Results!$B$42), (Results!$E$42 &lt;= Results!$C$42)), "Good","")</f>
        <v/>
      </c>
      <c r="D104" s="107" t="str">
        <f>IF(Results!$E$42 &gt; Results!$C$42, "High","")</f>
        <v/>
      </c>
      <c r="E104" s="110" t="str">
        <f>IF(ISBLANK(Results!$E$42), "N/A","")</f>
        <v>N/A</v>
      </c>
      <c r="F104" s="113" t="str">
        <f>IF(ISBLANK(Results!$E$42), "", Results!$E$42)</f>
        <v/>
      </c>
    </row>
    <row r="105" spans="1:7" ht="16" x14ac:dyDescent="0.2">
      <c r="A105" s="59" t="s">
        <v>164</v>
      </c>
      <c r="B105" s="63" t="str">
        <f>IF(AND((Results!$E$43 &gt;= 0), (Results!$E$43 &lt; Results!$B$43), (Results!$E$43 &lt;&gt;0)), "Low","")</f>
        <v/>
      </c>
      <c r="C105" s="62" t="str">
        <f>IF(AND((Results!$E$43 &gt;= Results!$B$43), (Results!$E$43 &lt;= Results!$C$43)), "Good","")</f>
        <v/>
      </c>
      <c r="D105" s="61" t="str">
        <f>IF(Results!$E$43 &gt; Results!$C$43, "High","")</f>
        <v/>
      </c>
      <c r="E105" s="64" t="str">
        <f>IF(ISBLANK(Results!$E$43), "N/A","")</f>
        <v>N/A</v>
      </c>
      <c r="F105" s="79" t="str">
        <f>IF(ISBLANK(Results!$E$43), "", Results!$E$43)</f>
        <v/>
      </c>
    </row>
    <row r="106" spans="1:7" ht="16" x14ac:dyDescent="0.2">
      <c r="A106" s="114" t="s">
        <v>521</v>
      </c>
      <c r="B106" s="109" t="str">
        <f>IF(AND((Results!$E$41 &lt; Results!$B$41),NOT(ISBLANK(Results!$E$41))), "Low","")</f>
        <v/>
      </c>
      <c r="C106" s="108" t="str">
        <f>IF(AND((Results!$E$41 &gt;= Results!$B$41), (Results!$E$41 &lt;= Results!$C$41)), "Good","")</f>
        <v/>
      </c>
      <c r="D106" s="107" t="str">
        <f>IF(Results!$E$41 &gt; Results!$C$41, "High","")</f>
        <v/>
      </c>
      <c r="E106" s="110" t="str">
        <f>IF(ISBLANK(Results!$E$41), "N/A","")</f>
        <v>N/A</v>
      </c>
      <c r="F106" s="113" t="str">
        <f>IF(ISBLANK(Results!$E$41), "", Results!$E$41)</f>
        <v/>
      </c>
    </row>
    <row r="107" spans="1:7" x14ac:dyDescent="0.2">
      <c r="A107" t="s">
        <v>475</v>
      </c>
      <c r="B107" s="63" t="str">
        <f>IF(AND((Results!$E$114 &lt; Results!$B$114),NOT(ISBLANK(Results!$E$114))), "Low","")</f>
        <v/>
      </c>
      <c r="C107" s="62" t="str">
        <f>IF(AND((Results!$E$114 &gt;= Results!$B$114), (Results!$E$114 &lt;= Results!$C$114)), "Good","")</f>
        <v/>
      </c>
      <c r="D107" s="63" t="str">
        <f>IF(Results!$E$114 &gt; Results!$C$114, "High","")</f>
        <v/>
      </c>
      <c r="E107" s="64" t="str">
        <f>IF(ISBLANK(Results!$E$114), "N/A","")</f>
        <v>N/A</v>
      </c>
      <c r="F107" s="79" t="str">
        <f>IF(ISBLANK(Results!$E$114), "", Results!$E$114)</f>
        <v/>
      </c>
    </row>
    <row r="108" spans="1:7" ht="15" customHeight="1" x14ac:dyDescent="0.2">
      <c r="A108" s="106" t="s">
        <v>329</v>
      </c>
      <c r="B108" s="109" t="str">
        <f>IF(AND((Results!$E$108 &lt; Results!$B$108),NOT(ISBLANK(Results!$E$108))), "Low","")</f>
        <v>Low</v>
      </c>
      <c r="C108" s="108" t="str">
        <f>IF(AND((Results!$E$108 &gt;= Results!$B$108), (Results!$E$108 &lt;= Results!$C$108)), "Good","")</f>
        <v/>
      </c>
      <c r="D108" s="109" t="str">
        <f>IF(Results!$E$108 &gt; Results!$C$108, "High","")</f>
        <v/>
      </c>
      <c r="E108" s="110" t="str">
        <f>IF(ISBLANK(Results!$E$108), "N/A","")</f>
        <v/>
      </c>
      <c r="F108" s="113">
        <f>IF(ISBLANK(Results!$E$108), "", Results!$E$108)</f>
        <v>50</v>
      </c>
    </row>
    <row r="109" spans="1:7" ht="15" customHeight="1" x14ac:dyDescent="0.2">
      <c r="A109" s="59"/>
      <c r="B109" s="63"/>
      <c r="C109" s="62"/>
      <c r="D109" s="61"/>
      <c r="E109" s="64"/>
      <c r="F109" s="79"/>
    </row>
    <row r="110" spans="1:7" ht="16" x14ac:dyDescent="0.2">
      <c r="A110" s="33" t="s">
        <v>417</v>
      </c>
    </row>
    <row r="111" spans="1:7" ht="86.25" customHeight="1" x14ac:dyDescent="0.2">
      <c r="A111" s="219"/>
      <c r="B111" s="219"/>
      <c r="C111" s="219"/>
      <c r="D111" s="219"/>
      <c r="E111" s="219"/>
      <c r="F111" s="219"/>
      <c r="G111" s="219"/>
    </row>
  </sheetData>
  <sheetProtection password="A56B" sheet="1"/>
  <mergeCells count="2">
    <mergeCell ref="A1:F1"/>
    <mergeCell ref="A111:G111"/>
  </mergeCells>
  <pageMargins left="0.47244094488188981" right="0.70866141732283472" top="0.74803149606299213" bottom="0.74803149606299213" header="0.31496062992125984" footer="0.31496062992125984"/>
  <pageSetup paperSize="9" orientation="portrait" r:id="rId1"/>
  <headerFooter>
    <oddHeader>&amp;CPractitioner: Briony Tarling Herbal Medicine</oddHeader>
  </headerFooter>
  <ignoredErrors>
    <ignoredError sqref="E3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macro="[0]!PrintSummaryButton_click">
                <anchor moveWithCells="1" sizeWithCells="1">
                  <from>
                    <xdr:col>0</xdr:col>
                    <xdr:colOff>1168400</xdr:colOff>
                    <xdr:row>112</xdr:row>
                    <xdr:rowOff>25400</xdr:rowOff>
                  </from>
                  <to>
                    <xdr:col>4</xdr:col>
                    <xdr:colOff>546100</xdr:colOff>
                    <xdr:row>115</xdr:row>
                    <xdr:rowOff>127000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9AA5A-DE07-4D40-8C4C-0BF2A0E49CDE}">
  <sheetPr codeName="Sheet8"/>
  <dimension ref="A1:C19"/>
  <sheetViews>
    <sheetView workbookViewId="0">
      <selection sqref="A1:C1"/>
    </sheetView>
  </sheetViews>
  <sheetFormatPr baseColWidth="10" defaultColWidth="8.83203125" defaultRowHeight="15" x14ac:dyDescent="0.2"/>
  <cols>
    <col min="1" max="1" width="20.5" customWidth="1"/>
    <col min="2" max="2" width="39.6640625" customWidth="1"/>
    <col min="3" max="3" width="82.33203125" customWidth="1"/>
  </cols>
  <sheetData>
    <row r="1" spans="1:3" ht="22" thickBot="1" x14ac:dyDescent="0.3">
      <c r="A1" s="255" t="s">
        <v>613</v>
      </c>
      <c r="B1" s="255"/>
      <c r="C1" s="255"/>
    </row>
    <row r="2" spans="1:3" ht="21" thickBot="1" x14ac:dyDescent="0.25">
      <c r="A2" s="103" t="s">
        <v>614</v>
      </c>
      <c r="B2" s="104" t="s">
        <v>615</v>
      </c>
      <c r="C2" s="104" t="s">
        <v>616</v>
      </c>
    </row>
    <row r="3" spans="1:3" ht="19" thickTop="1" thickBot="1" x14ac:dyDescent="0.25">
      <c r="A3" s="99" t="s">
        <v>569</v>
      </c>
      <c r="B3" s="100" t="s">
        <v>617</v>
      </c>
      <c r="C3" s="100"/>
    </row>
    <row r="4" spans="1:3" ht="35" thickBot="1" x14ac:dyDescent="0.25">
      <c r="A4" s="99" t="s">
        <v>476</v>
      </c>
      <c r="B4" s="100" t="s">
        <v>618</v>
      </c>
      <c r="C4" s="100" t="s">
        <v>619</v>
      </c>
    </row>
    <row r="5" spans="1:3" ht="18" thickBot="1" x14ac:dyDescent="0.25">
      <c r="A5" s="99" t="s">
        <v>620</v>
      </c>
      <c r="B5" s="100" t="s">
        <v>621</v>
      </c>
      <c r="C5" s="100" t="s">
        <v>622</v>
      </c>
    </row>
    <row r="6" spans="1:3" ht="35" thickBot="1" x14ac:dyDescent="0.25">
      <c r="A6" s="99" t="s">
        <v>398</v>
      </c>
      <c r="B6" s="100" t="s">
        <v>623</v>
      </c>
      <c r="C6" s="100" t="s">
        <v>480</v>
      </c>
    </row>
    <row r="7" spans="1:3" ht="69" thickBot="1" x14ac:dyDescent="0.25">
      <c r="A7" s="99" t="s">
        <v>387</v>
      </c>
      <c r="B7" s="100" t="s">
        <v>624</v>
      </c>
      <c r="C7" s="100" t="s">
        <v>625</v>
      </c>
    </row>
    <row r="8" spans="1:3" ht="69" thickBot="1" x14ac:dyDescent="0.25">
      <c r="A8" s="99" t="s">
        <v>385</v>
      </c>
      <c r="B8" s="100" t="s">
        <v>626</v>
      </c>
      <c r="C8" s="100" t="s">
        <v>627</v>
      </c>
    </row>
    <row r="9" spans="1:3" ht="52" thickBot="1" x14ac:dyDescent="0.25">
      <c r="A9" s="99" t="s">
        <v>628</v>
      </c>
      <c r="B9" s="100" t="s">
        <v>629</v>
      </c>
      <c r="C9" s="100" t="s">
        <v>630</v>
      </c>
    </row>
    <row r="10" spans="1:3" ht="52" thickBot="1" x14ac:dyDescent="0.25">
      <c r="A10" s="99" t="s">
        <v>631</v>
      </c>
      <c r="B10" s="100" t="s">
        <v>629</v>
      </c>
      <c r="C10" s="100" t="s">
        <v>632</v>
      </c>
    </row>
    <row r="11" spans="1:3" ht="52" thickBot="1" x14ac:dyDescent="0.25">
      <c r="A11" s="99" t="s">
        <v>633</v>
      </c>
      <c r="B11" s="100" t="s">
        <v>629</v>
      </c>
      <c r="C11" s="100" t="s">
        <v>634</v>
      </c>
    </row>
    <row r="12" spans="1:3" ht="18" thickBot="1" x14ac:dyDescent="0.25">
      <c r="A12" s="99" t="s">
        <v>478</v>
      </c>
      <c r="B12" s="100" t="s">
        <v>635</v>
      </c>
      <c r="C12" s="100"/>
    </row>
    <row r="13" spans="1:3" ht="35" thickBot="1" x14ac:dyDescent="0.25">
      <c r="A13" s="99" t="s">
        <v>477</v>
      </c>
      <c r="B13" s="100" t="s">
        <v>636</v>
      </c>
      <c r="C13" s="100"/>
    </row>
    <row r="14" spans="1:3" ht="69" thickBot="1" x14ac:dyDescent="0.25">
      <c r="A14" s="99" t="s">
        <v>474</v>
      </c>
      <c r="B14" s="100" t="s">
        <v>637</v>
      </c>
      <c r="C14" s="100" t="s">
        <v>638</v>
      </c>
    </row>
    <row r="15" spans="1:3" ht="52" thickBot="1" x14ac:dyDescent="0.25">
      <c r="A15" s="99" t="s">
        <v>480</v>
      </c>
      <c r="B15" s="100" t="s">
        <v>639</v>
      </c>
      <c r="C15" s="100"/>
    </row>
    <row r="16" spans="1:3" ht="69" thickBot="1" x14ac:dyDescent="0.25">
      <c r="A16" s="101" t="s">
        <v>640</v>
      </c>
      <c r="B16" s="100" t="s">
        <v>626</v>
      </c>
      <c r="C16" s="102" t="s">
        <v>641</v>
      </c>
    </row>
    <row r="17" spans="1:3" ht="70" thickTop="1" thickBot="1" x14ac:dyDescent="0.25">
      <c r="A17" s="101" t="s">
        <v>642</v>
      </c>
      <c r="B17" s="102" t="s">
        <v>643</v>
      </c>
      <c r="C17" s="102" t="s">
        <v>644</v>
      </c>
    </row>
    <row r="18" spans="1:3" ht="53" thickTop="1" thickBot="1" x14ac:dyDescent="0.25">
      <c r="A18" s="101" t="s">
        <v>329</v>
      </c>
      <c r="B18" s="102" t="s">
        <v>645</v>
      </c>
      <c r="C18" s="102" t="s">
        <v>646</v>
      </c>
    </row>
    <row r="19" spans="1:3" ht="121" thickTop="1" thickBot="1" x14ac:dyDescent="0.25">
      <c r="A19" s="99" t="s">
        <v>389</v>
      </c>
      <c r="B19" s="100" t="s">
        <v>647</v>
      </c>
      <c r="C19" s="100" t="s">
        <v>648</v>
      </c>
    </row>
  </sheetData>
  <mergeCells count="1">
    <mergeCell ref="A1:C1"/>
  </mergeCells>
  <pageMargins left="0.25" right="0.25"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Setup</vt:lpstr>
      <vt:lpstr>Results</vt:lpstr>
      <vt:lpstr>WBC %</vt:lpstr>
      <vt:lpstr>Pyrroles</vt:lpstr>
      <vt:lpstr>Summary Report 1</vt:lpstr>
      <vt:lpstr>Practitioner Report</vt:lpstr>
      <vt:lpstr>Summary Report 2</vt:lpstr>
      <vt:lpstr>Nutrients</vt:lpstr>
      <vt:lpstr>References</vt:lpstr>
      <vt:lpstr>Collection Centres</vt:lpstr>
      <vt:lpstr>Sheet1</vt:lpstr>
    </vt:vector>
  </TitlesOfParts>
  <Manager/>
  <Company>SUNCORP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Briony Tarling</cp:lastModifiedBy>
  <cp:revision/>
  <dcterms:created xsi:type="dcterms:W3CDTF">2016-12-19T04:45:39Z</dcterms:created>
  <dcterms:modified xsi:type="dcterms:W3CDTF">2025-07-21T00:04:17Z</dcterms:modified>
  <cp:category/>
  <cp:contentStatus/>
</cp:coreProperties>
</file>