
<file path=[Content_Types].xml><?xml version="1.0" encoding="utf-8"?>
<Types xmlns="http://schemas.openxmlformats.org/package/2006/content-types">
  <Default Extension="bin" ContentType="application/vnd.ms-office.vbaProject"/>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template.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codeName="{51196F13-6AD0-C1B8-E2B4-A1F9AE17003E}"/>
  <workbookPr codeName="ThisWorkbook" defaultThemeVersion="124226"/>
  <mc:AlternateContent xmlns:mc="http://schemas.openxmlformats.org/markup-compatibility/2006">
    <mc:Choice Requires="x15">
      <x15ac:absPath xmlns:x15ac="http://schemas.microsoft.com/office/spreadsheetml/2010/11/ac" url="/Users/brionytarling/Documents/CLIENT FILES/"/>
    </mc:Choice>
  </mc:AlternateContent>
  <xr:revisionPtr revIDLastSave="0" documentId="13_ncr:1_{39D01006-C41A-A44F-8AB2-66B9169B4F48}" xr6:coauthVersionLast="45" xr6:coauthVersionMax="45" xr10:uidLastSave="{00000000-0000-0000-0000-000000000000}"/>
  <bookViews>
    <workbookView xWindow="-29840" yWindow="260" windowWidth="27100" windowHeight="17600" tabRatio="743" activeTab="1" xr2:uid="{00000000-000D-0000-FFFF-FFFF00000000}"/>
  </bookViews>
  <sheets>
    <sheet name="Instructions" sheetId="4" r:id="rId1"/>
    <sheet name="Setup" sheetId="12" r:id="rId2"/>
    <sheet name="Results" sheetId="7" r:id="rId3"/>
    <sheet name="WBC %" sheetId="3" r:id="rId4"/>
    <sheet name="Pyrroles" sheetId="9" r:id="rId5"/>
    <sheet name="Summary Report 1" sheetId="11" r:id="rId6"/>
    <sheet name="Practitioner Report" sheetId="14" state="hidden" r:id="rId7"/>
    <sheet name="Summary Report 2" sheetId="17" r:id="rId8"/>
    <sheet name="Nutrients" sheetId="15" r:id="rId9"/>
    <sheet name="References" sheetId="5" r:id="rId10"/>
    <sheet name="Collection Centres" sheetId="10" r:id="rId11"/>
    <sheet name="Sheet1" sheetId="16" r:id="rId1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6" i="17" l="1"/>
  <c r="E76" i="17"/>
  <c r="D76" i="17"/>
  <c r="C76" i="17"/>
  <c r="B76" i="17"/>
  <c r="F76" i="11"/>
  <c r="E76" i="11"/>
  <c r="D76" i="11"/>
  <c r="C76" i="11"/>
  <c r="B76" i="11"/>
  <c r="C70" i="11"/>
  <c r="C69" i="11"/>
  <c r="C70" i="17"/>
  <c r="C69" i="17"/>
  <c r="C68" i="17"/>
  <c r="C68" i="11"/>
  <c r="F70" i="17"/>
  <c r="E70" i="17"/>
  <c r="D70" i="17"/>
  <c r="B70" i="17"/>
  <c r="F70" i="11"/>
  <c r="E70" i="11"/>
  <c r="D70" i="11"/>
  <c r="B70" i="11"/>
  <c r="D27" i="17"/>
  <c r="D21" i="17"/>
  <c r="D20" i="17"/>
  <c r="D19" i="17"/>
  <c r="D18" i="17"/>
  <c r="D17" i="17"/>
  <c r="D16" i="17"/>
  <c r="D15" i="17"/>
  <c r="D14" i="17"/>
  <c r="D13" i="17"/>
  <c r="D12" i="17"/>
  <c r="D11" i="17"/>
  <c r="D10" i="17"/>
  <c r="D9" i="17"/>
  <c r="D8" i="17"/>
  <c r="D7" i="17"/>
  <c r="D6" i="17"/>
  <c r="D5" i="17"/>
  <c r="D4" i="17"/>
  <c r="D27" i="11"/>
  <c r="D21" i="11"/>
  <c r="D20" i="11"/>
  <c r="D19" i="11"/>
  <c r="D18" i="11"/>
  <c r="D17" i="11"/>
  <c r="D16" i="11"/>
  <c r="D15" i="11"/>
  <c r="D14" i="11"/>
  <c r="D13" i="11"/>
  <c r="D12" i="11"/>
  <c r="D11" i="11"/>
  <c r="D10" i="11"/>
  <c r="D9" i="11"/>
  <c r="D8" i="11"/>
  <c r="D7" i="11"/>
  <c r="D6" i="11"/>
  <c r="D5" i="11"/>
  <c r="D4" i="11"/>
  <c r="C2" i="17"/>
  <c r="E2" i="7"/>
  <c r="E98" i="7"/>
  <c r="E103" i="7"/>
  <c r="D103" i="7"/>
  <c r="E89" i="17"/>
  <c r="F64" i="17"/>
  <c r="E64" i="17"/>
  <c r="D64" i="17"/>
  <c r="C64" i="17"/>
  <c r="B64" i="17"/>
  <c r="F108" i="17"/>
  <c r="E108" i="17"/>
  <c r="D108" i="17"/>
  <c r="C108" i="17"/>
  <c r="B108" i="17"/>
  <c r="B107" i="17"/>
  <c r="C107" i="17"/>
  <c r="D107" i="17"/>
  <c r="E107" i="17"/>
  <c r="F107" i="17"/>
  <c r="F106" i="17"/>
  <c r="E106" i="17"/>
  <c r="D106" i="17"/>
  <c r="C106" i="17"/>
  <c r="B106" i="17"/>
  <c r="B105" i="17"/>
  <c r="C105" i="17"/>
  <c r="D105" i="17"/>
  <c r="E105" i="17"/>
  <c r="F105" i="17"/>
  <c r="B104" i="17"/>
  <c r="C104" i="17"/>
  <c r="D104" i="17"/>
  <c r="E104" i="17"/>
  <c r="F104" i="17"/>
  <c r="F103" i="17"/>
  <c r="E103" i="17"/>
  <c r="D103" i="17"/>
  <c r="C103" i="17"/>
  <c r="B103" i="17"/>
  <c r="F102" i="17"/>
  <c r="E102" i="17"/>
  <c r="D102" i="17"/>
  <c r="C102" i="17"/>
  <c r="B102" i="17"/>
  <c r="B99" i="17"/>
  <c r="C99" i="17"/>
  <c r="D99" i="17"/>
  <c r="E99" i="17"/>
  <c r="F99" i="17"/>
  <c r="F98" i="17"/>
  <c r="E98" i="17"/>
  <c r="D98" i="17"/>
  <c r="C98" i="17"/>
  <c r="B98" i="17"/>
  <c r="F97" i="17"/>
  <c r="E97" i="17"/>
  <c r="D97" i="17"/>
  <c r="C97" i="17"/>
  <c r="B97" i="17"/>
  <c r="B96" i="17"/>
  <c r="C96" i="17"/>
  <c r="D96" i="17"/>
  <c r="E96" i="17"/>
  <c r="F96" i="17"/>
  <c r="B95" i="17"/>
  <c r="C95" i="17"/>
  <c r="D95" i="17"/>
  <c r="E95" i="17"/>
  <c r="F95" i="17"/>
  <c r="B94" i="17"/>
  <c r="C94" i="17"/>
  <c r="D94" i="17"/>
  <c r="E94" i="17"/>
  <c r="F94" i="17"/>
  <c r="F93" i="17"/>
  <c r="E93" i="17"/>
  <c r="D93" i="17"/>
  <c r="C93" i="17"/>
  <c r="B93" i="17"/>
  <c r="B92" i="17"/>
  <c r="C92" i="17"/>
  <c r="D92" i="17"/>
  <c r="E92" i="17"/>
  <c r="F92" i="17"/>
  <c r="F91" i="17"/>
  <c r="E91" i="17"/>
  <c r="D91" i="17"/>
  <c r="C91" i="17"/>
  <c r="B91" i="17"/>
  <c r="B89" i="17"/>
  <c r="C89" i="17"/>
  <c r="D89" i="17"/>
  <c r="F89" i="17"/>
  <c r="F88" i="17"/>
  <c r="E88" i="17"/>
  <c r="D88" i="17"/>
  <c r="C88" i="17"/>
  <c r="B88" i="17"/>
  <c r="B87" i="17"/>
  <c r="C87" i="17"/>
  <c r="D87" i="17"/>
  <c r="E87" i="17"/>
  <c r="F87" i="17"/>
  <c r="B86" i="17"/>
  <c r="C86" i="17"/>
  <c r="D86" i="17"/>
  <c r="E86" i="17"/>
  <c r="F86" i="17"/>
  <c r="B85" i="17"/>
  <c r="C85" i="17"/>
  <c r="D85" i="17"/>
  <c r="E85" i="17"/>
  <c r="F85" i="17"/>
  <c r="F84" i="17"/>
  <c r="E84" i="17"/>
  <c r="D84" i="17"/>
  <c r="C84" i="17"/>
  <c r="B84" i="17"/>
  <c r="F82" i="17"/>
  <c r="E82" i="17"/>
  <c r="D82" i="17"/>
  <c r="C82" i="17"/>
  <c r="B82" i="17"/>
  <c r="B81" i="17"/>
  <c r="C81" i="17"/>
  <c r="E81" i="17"/>
  <c r="F81" i="17"/>
  <c r="F80" i="17"/>
  <c r="E80" i="17"/>
  <c r="D80" i="17"/>
  <c r="C80" i="17"/>
  <c r="B80" i="17"/>
  <c r="D79" i="17"/>
  <c r="E79" i="17"/>
  <c r="F78" i="17"/>
  <c r="E78" i="17"/>
  <c r="D78" i="17"/>
  <c r="C78" i="17"/>
  <c r="B78" i="17"/>
  <c r="B75" i="17"/>
  <c r="C75" i="17"/>
  <c r="D75" i="17"/>
  <c r="E75" i="17"/>
  <c r="F75" i="17"/>
  <c r="F74" i="17"/>
  <c r="E74" i="17"/>
  <c r="D74" i="17"/>
  <c r="C74" i="17"/>
  <c r="B74" i="17"/>
  <c r="B72" i="17"/>
  <c r="C72" i="17"/>
  <c r="D72" i="17"/>
  <c r="E72" i="17"/>
  <c r="F72" i="17"/>
  <c r="F71" i="17"/>
  <c r="E71" i="17"/>
  <c r="D71" i="17"/>
  <c r="C71" i="17"/>
  <c r="B71" i="17"/>
  <c r="B69" i="17"/>
  <c r="D69" i="17"/>
  <c r="E69" i="17"/>
  <c r="F69" i="17"/>
  <c r="F68" i="17"/>
  <c r="E68" i="17"/>
  <c r="D68" i="17"/>
  <c r="B68" i="17"/>
  <c r="B66" i="17"/>
  <c r="C66" i="17"/>
  <c r="D66" i="17"/>
  <c r="E66" i="17"/>
  <c r="F66" i="17"/>
  <c r="F65" i="17"/>
  <c r="E65" i="17"/>
  <c r="D65" i="17"/>
  <c r="C65" i="17"/>
  <c r="B65" i="17"/>
  <c r="F62" i="17"/>
  <c r="E62" i="17"/>
  <c r="D62" i="17"/>
  <c r="C62" i="17"/>
  <c r="B62" i="17"/>
  <c r="B61" i="17"/>
  <c r="C61" i="17"/>
  <c r="D61" i="17"/>
  <c r="E61" i="17"/>
  <c r="F61" i="17"/>
  <c r="F60" i="17"/>
  <c r="E60" i="17"/>
  <c r="D60" i="17"/>
  <c r="C60" i="17"/>
  <c r="B60" i="17"/>
  <c r="B58" i="17"/>
  <c r="C58" i="17"/>
  <c r="D58" i="17"/>
  <c r="E58" i="17"/>
  <c r="F58" i="17"/>
  <c r="F57" i="17"/>
  <c r="E57" i="17"/>
  <c r="D57" i="17"/>
  <c r="C57" i="17"/>
  <c r="B57" i="17"/>
  <c r="B54" i="17"/>
  <c r="C54" i="17"/>
  <c r="D54" i="17"/>
  <c r="E54" i="17"/>
  <c r="F54" i="17"/>
  <c r="B53" i="17"/>
  <c r="C53" i="17"/>
  <c r="D53" i="17"/>
  <c r="E53" i="17"/>
  <c r="F53" i="17"/>
  <c r="F52" i="17"/>
  <c r="E52" i="17"/>
  <c r="D52" i="17"/>
  <c r="C52" i="17"/>
  <c r="B52" i="17"/>
  <c r="B50" i="17"/>
  <c r="C50" i="17"/>
  <c r="D50" i="17"/>
  <c r="E50" i="17"/>
  <c r="F50" i="17"/>
  <c r="F49" i="17"/>
  <c r="E49" i="17"/>
  <c r="D49" i="17"/>
  <c r="C49" i="17"/>
  <c r="B49" i="17"/>
  <c r="B48" i="17"/>
  <c r="C48" i="17"/>
  <c r="D48" i="17"/>
  <c r="E48" i="17"/>
  <c r="F48" i="17"/>
  <c r="F47" i="17"/>
  <c r="E47" i="17"/>
  <c r="D47" i="17"/>
  <c r="C47" i="17"/>
  <c r="B47" i="17"/>
  <c r="D45" i="17"/>
  <c r="E45" i="17"/>
  <c r="F45" i="17"/>
  <c r="C45" i="17"/>
  <c r="B45" i="17"/>
  <c r="B44" i="17"/>
  <c r="C44" i="17"/>
  <c r="D44" i="17"/>
  <c r="E44" i="17"/>
  <c r="F44" i="17"/>
  <c r="F43" i="17"/>
  <c r="E43" i="17"/>
  <c r="D43" i="17"/>
  <c r="C43" i="17"/>
  <c r="B43" i="17"/>
  <c r="B42" i="17"/>
  <c r="C42" i="17"/>
  <c r="D42" i="17"/>
  <c r="E42" i="17"/>
  <c r="F42" i="17"/>
  <c r="F41" i="17"/>
  <c r="E41" i="17"/>
  <c r="D41" i="17"/>
  <c r="C41" i="17"/>
  <c r="B41" i="17"/>
  <c r="B40" i="17"/>
  <c r="C40" i="17"/>
  <c r="D40" i="17"/>
  <c r="E40" i="17"/>
  <c r="F40" i="17"/>
  <c r="F39" i="17"/>
  <c r="E39" i="17"/>
  <c r="D39" i="17"/>
  <c r="C39" i="17"/>
  <c r="B39" i="17"/>
  <c r="F37" i="17"/>
  <c r="E37" i="17"/>
  <c r="D37" i="17"/>
  <c r="C37" i="17"/>
  <c r="B37" i="17"/>
  <c r="F36" i="17"/>
  <c r="E36" i="17"/>
  <c r="D36" i="17"/>
  <c r="C36" i="17"/>
  <c r="B36" i="17"/>
  <c r="B35" i="17"/>
  <c r="C35" i="17"/>
  <c r="D35" i="17"/>
  <c r="E35" i="17"/>
  <c r="F35" i="17"/>
  <c r="F34" i="17"/>
  <c r="E34" i="17"/>
  <c r="D34" i="17"/>
  <c r="C34" i="17"/>
  <c r="B34" i="17"/>
  <c r="F28" i="17"/>
  <c r="E28" i="17"/>
  <c r="D28" i="17"/>
  <c r="C28" i="17"/>
  <c r="B28" i="17"/>
  <c r="B27" i="17"/>
  <c r="C27" i="17"/>
  <c r="E27" i="17"/>
  <c r="F27" i="17"/>
  <c r="F26" i="17"/>
  <c r="E26" i="17"/>
  <c r="D26" i="17"/>
  <c r="C26" i="17"/>
  <c r="B26" i="17"/>
  <c r="F25" i="17"/>
  <c r="E25" i="17"/>
  <c r="D25" i="17"/>
  <c r="C25" i="17"/>
  <c r="B25" i="17"/>
  <c r="B24" i="17"/>
  <c r="C24" i="17"/>
  <c r="D24" i="17"/>
  <c r="E24" i="17"/>
  <c r="F24" i="17"/>
  <c r="F23" i="17"/>
  <c r="E23" i="17"/>
  <c r="D23" i="17"/>
  <c r="C23" i="17"/>
  <c r="B23" i="17"/>
  <c r="F21" i="17"/>
  <c r="E21" i="17"/>
  <c r="C21" i="17"/>
  <c r="B21" i="17"/>
  <c r="B20" i="17"/>
  <c r="C20" i="17"/>
  <c r="E20" i="17"/>
  <c r="F20" i="17"/>
  <c r="F19" i="17"/>
  <c r="E19" i="17"/>
  <c r="C19" i="17"/>
  <c r="B19" i="17"/>
  <c r="B18" i="17"/>
  <c r="C18" i="17"/>
  <c r="E18" i="17"/>
  <c r="F18" i="17"/>
  <c r="B17" i="17"/>
  <c r="C17" i="17"/>
  <c r="E17" i="17"/>
  <c r="F17" i="17"/>
  <c r="B16" i="17"/>
  <c r="C16" i="17"/>
  <c r="E16" i="17"/>
  <c r="F16" i="17"/>
  <c r="F15" i="17"/>
  <c r="E15" i="17"/>
  <c r="C15" i="17"/>
  <c r="B15" i="17"/>
  <c r="C12" i="17"/>
  <c r="B12" i="17"/>
  <c r="E13" i="17"/>
  <c r="F13" i="17"/>
  <c r="F14" i="17"/>
  <c r="E14" i="17"/>
  <c r="C14" i="17"/>
  <c r="B14" i="17"/>
  <c r="B13" i="17"/>
  <c r="C13" i="17"/>
  <c r="E12" i="17"/>
  <c r="F12" i="17"/>
  <c r="F11" i="17"/>
  <c r="E11" i="17"/>
  <c r="C11" i="17"/>
  <c r="B11" i="17"/>
  <c r="B10" i="17"/>
  <c r="C10" i="17"/>
  <c r="E10" i="17"/>
  <c r="F9" i="17"/>
  <c r="F10" i="17"/>
  <c r="E9" i="17"/>
  <c r="C9" i="17"/>
  <c r="B9" i="17"/>
  <c r="F8" i="17"/>
  <c r="E8" i="17"/>
  <c r="C8" i="17"/>
  <c r="B8" i="17"/>
  <c r="F7" i="17"/>
  <c r="E7" i="17"/>
  <c r="C7" i="17"/>
  <c r="B7" i="17"/>
  <c r="F6" i="17"/>
  <c r="E6" i="17"/>
  <c r="C6" i="17"/>
  <c r="B6" i="17"/>
  <c r="F5" i="17"/>
  <c r="E5" i="17"/>
  <c r="C5" i="17"/>
  <c r="B5" i="17"/>
  <c r="F4" i="17"/>
  <c r="E4" i="17"/>
  <c r="C4" i="17"/>
  <c r="B4" i="17"/>
  <c r="E32" i="17"/>
  <c r="B32" i="17"/>
  <c r="E31" i="17"/>
  <c r="B31" i="17"/>
  <c r="E30" i="17"/>
  <c r="B30" i="17"/>
  <c r="C2" i="11"/>
  <c r="D2" i="7"/>
  <c r="D181" i="7" s="1"/>
  <c r="D172" i="7"/>
  <c r="D156" i="7"/>
  <c r="D154" i="7"/>
  <c r="D153" i="7"/>
  <c r="D152" i="7"/>
  <c r="D150" i="7"/>
  <c r="D149" i="7"/>
  <c r="D148" i="7"/>
  <c r="F108" i="11"/>
  <c r="E108" i="11"/>
  <c r="D108" i="11"/>
  <c r="C108" i="11"/>
  <c r="B108" i="11"/>
  <c r="F107" i="11"/>
  <c r="E107" i="11"/>
  <c r="D107" i="11"/>
  <c r="C107" i="11"/>
  <c r="B107" i="11"/>
  <c r="F106" i="11"/>
  <c r="E106" i="11"/>
  <c r="D106" i="11"/>
  <c r="C106" i="11"/>
  <c r="B106" i="11"/>
  <c r="F105" i="11"/>
  <c r="E105" i="11"/>
  <c r="D105" i="11"/>
  <c r="C105" i="11"/>
  <c r="B105" i="11"/>
  <c r="F104" i="11"/>
  <c r="E104" i="11"/>
  <c r="D104" i="11"/>
  <c r="C104" i="11"/>
  <c r="B104" i="11"/>
  <c r="F103" i="11"/>
  <c r="E103" i="11"/>
  <c r="D103" i="11"/>
  <c r="C103" i="11"/>
  <c r="B103" i="11"/>
  <c r="F102" i="11"/>
  <c r="E102" i="11"/>
  <c r="D102" i="11"/>
  <c r="C102" i="11"/>
  <c r="B102" i="11"/>
  <c r="E220" i="7"/>
  <c r="D220" i="7"/>
  <c r="C220" i="7"/>
  <c r="B220" i="7"/>
  <c r="A220" i="7"/>
  <c r="E219" i="7"/>
  <c r="D219" i="7"/>
  <c r="C219" i="7"/>
  <c r="B219" i="7"/>
  <c r="A219" i="7"/>
  <c r="E218" i="7"/>
  <c r="D218" i="7"/>
  <c r="C218" i="7"/>
  <c r="B218" i="7"/>
  <c r="E217" i="7"/>
  <c r="D217" i="7"/>
  <c r="C217" i="7"/>
  <c r="B217" i="7"/>
  <c r="A217" i="7"/>
  <c r="E216" i="7"/>
  <c r="D216" i="7"/>
  <c r="C216" i="7"/>
  <c r="B216" i="7"/>
  <c r="A216" i="7"/>
  <c r="E215" i="7"/>
  <c r="D215" i="7"/>
  <c r="C215" i="7"/>
  <c r="B215" i="7"/>
  <c r="E214" i="7"/>
  <c r="D214" i="7"/>
  <c r="C214" i="7"/>
  <c r="B214" i="7"/>
  <c r="F93" i="11"/>
  <c r="E93" i="11"/>
  <c r="D93" i="11"/>
  <c r="C93" i="11"/>
  <c r="B93" i="11"/>
  <c r="F94" i="11"/>
  <c r="E94" i="11"/>
  <c r="D94" i="11"/>
  <c r="C94" i="11"/>
  <c r="B94" i="11"/>
  <c r="F85" i="11"/>
  <c r="E85" i="11"/>
  <c r="D85" i="11"/>
  <c r="C85" i="11"/>
  <c r="B85" i="11"/>
  <c r="F86" i="11"/>
  <c r="E86" i="11"/>
  <c r="D86" i="11"/>
  <c r="C86" i="11"/>
  <c r="B86" i="11"/>
  <c r="F25" i="11"/>
  <c r="E25" i="11"/>
  <c r="D25" i="11"/>
  <c r="C25" i="11"/>
  <c r="B25" i="11"/>
  <c r="F26" i="11"/>
  <c r="E26" i="11"/>
  <c r="D26" i="11"/>
  <c r="C26" i="11"/>
  <c r="B26" i="11"/>
  <c r="F8" i="11"/>
  <c r="E8" i="11"/>
  <c r="C8" i="11"/>
  <c r="B8" i="11"/>
  <c r="F9" i="11"/>
  <c r="E9" i="11"/>
  <c r="C9" i="11"/>
  <c r="B9" i="11"/>
  <c r="E149" i="7"/>
  <c r="E148" i="7"/>
  <c r="E207" i="7"/>
  <c r="D207" i="7"/>
  <c r="C207" i="7"/>
  <c r="B207" i="7"/>
  <c r="E206" i="7"/>
  <c r="D206" i="7"/>
  <c r="C206" i="7"/>
  <c r="B206" i="7"/>
  <c r="A207" i="7"/>
  <c r="A206" i="7"/>
  <c r="E199" i="7"/>
  <c r="D199" i="7"/>
  <c r="C199" i="7"/>
  <c r="B199" i="7"/>
  <c r="E198" i="7"/>
  <c r="D198" i="7"/>
  <c r="C198" i="7"/>
  <c r="B198" i="7"/>
  <c r="A199" i="7"/>
  <c r="A198" i="7"/>
  <c r="C148" i="7"/>
  <c r="B148" i="7"/>
  <c r="E180" i="7"/>
  <c r="E179" i="7"/>
  <c r="E178" i="7"/>
  <c r="E177" i="7"/>
  <c r="E176" i="7"/>
  <c r="E175" i="7"/>
  <c r="E174" i="7"/>
  <c r="E173" i="7"/>
  <c r="E172" i="7"/>
  <c r="E171" i="7"/>
  <c r="E170" i="7"/>
  <c r="E169" i="7"/>
  <c r="E168" i="7"/>
  <c r="E167" i="7"/>
  <c r="E166" i="7"/>
  <c r="D180" i="7"/>
  <c r="D179" i="7"/>
  <c r="D178" i="7"/>
  <c r="D177" i="7"/>
  <c r="D176" i="7"/>
  <c r="D175" i="7"/>
  <c r="D174" i="7"/>
  <c r="D173" i="7"/>
  <c r="D171" i="7"/>
  <c r="D170" i="7"/>
  <c r="D169" i="7"/>
  <c r="D168" i="7"/>
  <c r="D167" i="7"/>
  <c r="D166" i="7"/>
  <c r="E140" i="7"/>
  <c r="D140" i="7"/>
  <c r="C140" i="7"/>
  <c r="B140" i="7"/>
  <c r="E141" i="7"/>
  <c r="D141" i="7"/>
  <c r="C141" i="7"/>
  <c r="B141" i="7"/>
  <c r="B72" i="11"/>
  <c r="D72" i="11"/>
  <c r="B64" i="11"/>
  <c r="F57" i="11"/>
  <c r="E57" i="11"/>
  <c r="D57" i="11"/>
  <c r="C57" i="11"/>
  <c r="B57" i="11"/>
  <c r="F58" i="11"/>
  <c r="E58" i="11"/>
  <c r="D58" i="11"/>
  <c r="C58" i="11"/>
  <c r="B58" i="11"/>
  <c r="E154" i="7"/>
  <c r="E153" i="7"/>
  <c r="C154" i="7"/>
  <c r="B154" i="7"/>
  <c r="C153" i="7"/>
  <c r="B153" i="7"/>
  <c r="E212" i="7"/>
  <c r="E211" i="7"/>
  <c r="E210" i="7"/>
  <c r="E209" i="7"/>
  <c r="E208" i="7"/>
  <c r="E205" i="7"/>
  <c r="E204" i="7"/>
  <c r="E202" i="7"/>
  <c r="E201" i="7"/>
  <c r="E200" i="7"/>
  <c r="E197" i="7"/>
  <c r="E195" i="7"/>
  <c r="E194" i="7"/>
  <c r="E193" i="7"/>
  <c r="E192" i="7"/>
  <c r="E191" i="7"/>
  <c r="E190" i="7"/>
  <c r="E189" i="7"/>
  <c r="E188" i="7"/>
  <c r="E186" i="7"/>
  <c r="E185" i="7"/>
  <c r="E184" i="7"/>
  <c r="E182" i="7"/>
  <c r="E165" i="7"/>
  <c r="E163" i="7"/>
  <c r="E162" i="7"/>
  <c r="E161" i="7"/>
  <c r="E160" i="7"/>
  <c r="E159" i="7"/>
  <c r="E158" i="7"/>
  <c r="E157" i="7"/>
  <c r="E156" i="7"/>
  <c r="E155" i="7"/>
  <c r="E152" i="7"/>
  <c r="E150" i="7"/>
  <c r="E147" i="7"/>
  <c r="E146" i="7"/>
  <c r="E145" i="7"/>
  <c r="E144" i="7"/>
  <c r="E143" i="7"/>
  <c r="E142" i="7"/>
  <c r="E139" i="7"/>
  <c r="E138" i="7"/>
  <c r="E137" i="7"/>
  <c r="E136" i="7"/>
  <c r="E80" i="7"/>
  <c r="D80" i="7"/>
  <c r="E16" i="7"/>
  <c r="E15" i="7"/>
  <c r="D16" i="7"/>
  <c r="D15" i="7"/>
  <c r="D49" i="7"/>
  <c r="D183" i="7" s="1"/>
  <c r="D91" i="11"/>
  <c r="B91" i="11"/>
  <c r="D99" i="11"/>
  <c r="B99" i="11"/>
  <c r="F97" i="11"/>
  <c r="E97" i="11"/>
  <c r="D97" i="11"/>
  <c r="C97" i="11"/>
  <c r="B97" i="11"/>
  <c r="F96" i="11"/>
  <c r="E96" i="11"/>
  <c r="D96" i="11"/>
  <c r="C96" i="11"/>
  <c r="B96" i="11"/>
  <c r="E24" i="11"/>
  <c r="D24" i="11"/>
  <c r="C24" i="11"/>
  <c r="B24" i="11"/>
  <c r="E23" i="11"/>
  <c r="D23" i="11"/>
  <c r="C23" i="11"/>
  <c r="B23" i="11"/>
  <c r="F99" i="11"/>
  <c r="E99" i="11"/>
  <c r="C99" i="11"/>
  <c r="F98" i="11"/>
  <c r="E98" i="11"/>
  <c r="D98" i="11"/>
  <c r="C98" i="11"/>
  <c r="B98" i="11"/>
  <c r="F91" i="11"/>
  <c r="E91" i="11"/>
  <c r="C91" i="11"/>
  <c r="F95" i="11"/>
  <c r="E95" i="11"/>
  <c r="D95" i="11"/>
  <c r="C95" i="11"/>
  <c r="B95" i="11"/>
  <c r="F92" i="11"/>
  <c r="E92" i="11"/>
  <c r="D92" i="11"/>
  <c r="C92" i="11"/>
  <c r="B92" i="11"/>
  <c r="D210" i="7"/>
  <c r="C210" i="7"/>
  <c r="B210" i="7"/>
  <c r="D209" i="7"/>
  <c r="C209" i="7"/>
  <c r="B209" i="7"/>
  <c r="D212" i="7"/>
  <c r="C212" i="7"/>
  <c r="B212" i="7"/>
  <c r="D205" i="7"/>
  <c r="C205" i="7"/>
  <c r="B205" i="7"/>
  <c r="D211" i="7"/>
  <c r="C211" i="7"/>
  <c r="B211" i="7"/>
  <c r="D208" i="7"/>
  <c r="D204" i="7"/>
  <c r="C208" i="7"/>
  <c r="B208" i="7"/>
  <c r="C204" i="7"/>
  <c r="B204" i="7"/>
  <c r="E49" i="7"/>
  <c r="F79" i="17" s="1"/>
  <c r="C89" i="11"/>
  <c r="C88" i="11"/>
  <c r="C87" i="11"/>
  <c r="F89" i="11"/>
  <c r="E89" i="11"/>
  <c r="D89" i="11"/>
  <c r="B89" i="11"/>
  <c r="F88" i="11"/>
  <c r="E88" i="11"/>
  <c r="D88" i="11"/>
  <c r="B88" i="11"/>
  <c r="F87" i="11"/>
  <c r="E87" i="11"/>
  <c r="D87" i="11"/>
  <c r="B87" i="11"/>
  <c r="F84" i="11"/>
  <c r="E84" i="11"/>
  <c r="D84" i="11"/>
  <c r="C84" i="11"/>
  <c r="B84" i="11"/>
  <c r="D192" i="7"/>
  <c r="D202" i="7"/>
  <c r="C202" i="7"/>
  <c r="B202" i="7"/>
  <c r="D201" i="7"/>
  <c r="C201" i="7"/>
  <c r="B201" i="7"/>
  <c r="D200" i="7"/>
  <c r="C200" i="7"/>
  <c r="B200" i="7"/>
  <c r="D197" i="7"/>
  <c r="C197" i="7"/>
  <c r="B197" i="7"/>
  <c r="A197" i="7"/>
  <c r="A194" i="7"/>
  <c r="F62" i="11"/>
  <c r="E62" i="11"/>
  <c r="D62" i="11"/>
  <c r="D61" i="11"/>
  <c r="C62" i="11"/>
  <c r="B62" i="11"/>
  <c r="F61" i="11"/>
  <c r="E61" i="11"/>
  <c r="C61" i="11"/>
  <c r="B61" i="11"/>
  <c r="F66" i="11"/>
  <c r="E66" i="11"/>
  <c r="D66" i="11"/>
  <c r="C66" i="11"/>
  <c r="B66" i="11"/>
  <c r="D165" i="7"/>
  <c r="B165" i="7"/>
  <c r="D78" i="7"/>
  <c r="B55" i="11" s="1"/>
  <c r="C37" i="11"/>
  <c r="C36" i="11"/>
  <c r="B81" i="11"/>
  <c r="D190" i="7"/>
  <c r="C190" i="7"/>
  <c r="B190" i="7"/>
  <c r="F60" i="11"/>
  <c r="E60" i="11"/>
  <c r="D60" i="11"/>
  <c r="C60" i="11"/>
  <c r="B60" i="11"/>
  <c r="F28" i="11"/>
  <c r="F27" i="11"/>
  <c r="E27" i="11"/>
  <c r="D193" i="7"/>
  <c r="D194" i="7"/>
  <c r="D195" i="7"/>
  <c r="D191" i="7"/>
  <c r="D189" i="7"/>
  <c r="D188" i="7"/>
  <c r="D186" i="7"/>
  <c r="D185" i="7"/>
  <c r="D184" i="7"/>
  <c r="D182" i="7"/>
  <c r="F82" i="11"/>
  <c r="E82" i="11"/>
  <c r="D82" i="11"/>
  <c r="C82" i="11"/>
  <c r="B82" i="11"/>
  <c r="C81" i="11"/>
  <c r="F81" i="11"/>
  <c r="E81" i="11"/>
  <c r="F80" i="11"/>
  <c r="E80" i="11"/>
  <c r="D80" i="11"/>
  <c r="C80" i="11"/>
  <c r="B80" i="11"/>
  <c r="D79" i="11"/>
  <c r="E79" i="11"/>
  <c r="F78" i="11"/>
  <c r="E78" i="11"/>
  <c r="D78" i="11"/>
  <c r="C78" i="11"/>
  <c r="B78" i="11"/>
  <c r="D158" i="7"/>
  <c r="C158" i="7"/>
  <c r="B158" i="7"/>
  <c r="E78" i="7"/>
  <c r="B55" i="17" s="1"/>
  <c r="D147" i="7"/>
  <c r="D25" i="7"/>
  <c r="F63" i="11" s="1"/>
  <c r="B32" i="11"/>
  <c r="E32" i="11"/>
  <c r="F24" i="11"/>
  <c r="F23" i="11"/>
  <c r="F6" i="11"/>
  <c r="E6" i="11"/>
  <c r="C6" i="11"/>
  <c r="B6" i="11"/>
  <c r="F7" i="11"/>
  <c r="E7" i="11"/>
  <c r="C7" i="11"/>
  <c r="B7" i="11"/>
  <c r="B19" i="11"/>
  <c r="E10" i="11"/>
  <c r="F10" i="11"/>
  <c r="F75" i="11"/>
  <c r="E75" i="11"/>
  <c r="D75" i="11"/>
  <c r="C75" i="11"/>
  <c r="B75" i="11"/>
  <c r="C35" i="11"/>
  <c r="F37" i="11"/>
  <c r="E37" i="11"/>
  <c r="D37" i="11"/>
  <c r="B37" i="11"/>
  <c r="F36" i="11"/>
  <c r="E36" i="11"/>
  <c r="D36" i="11"/>
  <c r="B36" i="11"/>
  <c r="F34" i="11"/>
  <c r="E34" i="11"/>
  <c r="D34" i="11"/>
  <c r="C34" i="11"/>
  <c r="B34" i="11"/>
  <c r="B35" i="11"/>
  <c r="F35" i="11"/>
  <c r="E35" i="11"/>
  <c r="D35" i="11"/>
  <c r="E30" i="11"/>
  <c r="B30" i="11"/>
  <c r="E94" i="14"/>
  <c r="D94" i="14"/>
  <c r="D162" i="14"/>
  <c r="E92" i="14"/>
  <c r="D92" i="14"/>
  <c r="E91" i="14"/>
  <c r="D91" i="14"/>
  <c r="E90" i="14"/>
  <c r="D90" i="14"/>
  <c r="E89" i="14"/>
  <c r="D89" i="14"/>
  <c r="E87" i="14"/>
  <c r="D87" i="14"/>
  <c r="E86" i="14"/>
  <c r="D86" i="14"/>
  <c r="E85" i="14"/>
  <c r="D85" i="14"/>
  <c r="E84" i="14"/>
  <c r="D84" i="14"/>
  <c r="E83" i="14"/>
  <c r="D83" i="14"/>
  <c r="E82" i="14"/>
  <c r="D82" i="14"/>
  <c r="E81" i="14"/>
  <c r="D81" i="14"/>
  <c r="E80" i="14"/>
  <c r="D80" i="14"/>
  <c r="E79" i="14"/>
  <c r="D79" i="14"/>
  <c r="E78" i="14"/>
  <c r="D78" i="14"/>
  <c r="E77" i="14"/>
  <c r="D77" i="14"/>
  <c r="D75" i="14"/>
  <c r="D135" i="14"/>
  <c r="D74" i="14"/>
  <c r="D134" i="14" s="1"/>
  <c r="D73" i="14"/>
  <c r="D133" i="14"/>
  <c r="E72" i="14"/>
  <c r="D72" i="14"/>
  <c r="D132" i="14"/>
  <c r="E70" i="14"/>
  <c r="D70" i="14"/>
  <c r="E69" i="14"/>
  <c r="D69" i="14"/>
  <c r="D131" i="14"/>
  <c r="E68" i="14"/>
  <c r="D68" i="14"/>
  <c r="D130" i="14"/>
  <c r="E66" i="14"/>
  <c r="D66" i="14"/>
  <c r="E65" i="14"/>
  <c r="D65" i="14"/>
  <c r="D157" i="14"/>
  <c r="E64" i="14"/>
  <c r="D64" i="14"/>
  <c r="D129" i="14"/>
  <c r="E62" i="14"/>
  <c r="D62" i="14"/>
  <c r="E61" i="14"/>
  <c r="D61" i="14"/>
  <c r="E60" i="14"/>
  <c r="D60" i="14"/>
  <c r="D136" i="14" s="1"/>
  <c r="E59" i="14"/>
  <c r="D59" i="14"/>
  <c r="D158" i="14" s="1"/>
  <c r="E58" i="14"/>
  <c r="D58" i="14"/>
  <c r="D152" i="14" s="1"/>
  <c r="E57" i="14"/>
  <c r="D57" i="14"/>
  <c r="E56" i="14"/>
  <c r="D56" i="14"/>
  <c r="E55" i="14"/>
  <c r="D55" i="14"/>
  <c r="E54" i="14"/>
  <c r="D54" i="14"/>
  <c r="E53" i="14"/>
  <c r="D53" i="14"/>
  <c r="E52" i="14"/>
  <c r="D52" i="14"/>
  <c r="D149" i="14" s="1"/>
  <c r="E51" i="14"/>
  <c r="D51" i="14"/>
  <c r="E50" i="14"/>
  <c r="D50" i="14"/>
  <c r="D150" i="14" s="1"/>
  <c r="E47" i="14"/>
  <c r="D47" i="14"/>
  <c r="E46" i="14"/>
  <c r="D46" i="14"/>
  <c r="E45" i="14"/>
  <c r="D45" i="14"/>
  <c r="D148" i="14" s="1"/>
  <c r="E44" i="14"/>
  <c r="D44" i="14"/>
  <c r="E43" i="14"/>
  <c r="D43" i="14"/>
  <c r="E42" i="14"/>
  <c r="D42" i="14"/>
  <c r="E41" i="14"/>
  <c r="D41" i="14"/>
  <c r="D163" i="14"/>
  <c r="E40" i="14"/>
  <c r="D40" i="14"/>
  <c r="D168" i="14" s="1"/>
  <c r="E39" i="14"/>
  <c r="D39" i="14"/>
  <c r="D167" i="14"/>
  <c r="E38" i="14"/>
  <c r="D38" i="14"/>
  <c r="D166" i="14" s="1"/>
  <c r="E37" i="14"/>
  <c r="D37" i="14"/>
  <c r="E35" i="14"/>
  <c r="D35" i="14"/>
  <c r="E34" i="14"/>
  <c r="D34" i="14"/>
  <c r="E33" i="14"/>
  <c r="D33" i="14"/>
  <c r="E32" i="14"/>
  <c r="D32" i="14"/>
  <c r="E31" i="14"/>
  <c r="D31" i="14"/>
  <c r="D138" i="14" s="1"/>
  <c r="E30" i="14"/>
  <c r="D30" i="14"/>
  <c r="D156" i="14" s="1"/>
  <c r="E29" i="14"/>
  <c r="E28" i="14"/>
  <c r="D28" i="14"/>
  <c r="E27" i="14"/>
  <c r="D27" i="14"/>
  <c r="D155" i="14" s="1"/>
  <c r="D26" i="14"/>
  <c r="D128" i="14" s="1"/>
  <c r="E26" i="14"/>
  <c r="E24" i="14"/>
  <c r="D24" i="14"/>
  <c r="E23" i="14"/>
  <c r="D23" i="14"/>
  <c r="D118" i="14"/>
  <c r="E22" i="14"/>
  <c r="D22" i="14"/>
  <c r="D144" i="14"/>
  <c r="E21" i="14"/>
  <c r="D21" i="14"/>
  <c r="D125" i="14" s="1"/>
  <c r="E20" i="14"/>
  <c r="D20" i="14"/>
  <c r="E19" i="14"/>
  <c r="D19" i="14"/>
  <c r="D126" i="14"/>
  <c r="E18" i="14"/>
  <c r="D18" i="14"/>
  <c r="E17" i="14"/>
  <c r="D17" i="14"/>
  <c r="D117" i="14" s="1"/>
  <c r="E16" i="14"/>
  <c r="D16" i="14"/>
  <c r="E15" i="14"/>
  <c r="D15" i="14"/>
  <c r="D114" i="14" s="1"/>
  <c r="E14" i="14"/>
  <c r="D14" i="14"/>
  <c r="D141" i="14"/>
  <c r="E13" i="14"/>
  <c r="D13" i="14"/>
  <c r="D116" i="14" s="1"/>
  <c r="E12" i="14"/>
  <c r="D12" i="14"/>
  <c r="D115" i="14" s="1"/>
  <c r="E10" i="14"/>
  <c r="D10" i="14"/>
  <c r="E8" i="14"/>
  <c r="D8" i="14"/>
  <c r="E7" i="14"/>
  <c r="D7" i="14"/>
  <c r="E6" i="14"/>
  <c r="D6" i="14"/>
  <c r="D140" i="14"/>
  <c r="E5" i="14"/>
  <c r="D5" i="14"/>
  <c r="D139" i="14" s="1"/>
  <c r="D4" i="14"/>
  <c r="D120" i="14" s="1"/>
  <c r="E4" i="14"/>
  <c r="E25" i="7"/>
  <c r="F63" i="17"/>
  <c r="D70" i="7"/>
  <c r="D63" i="14" s="1"/>
  <c r="E70" i="7"/>
  <c r="E63" i="14"/>
  <c r="E31" i="11"/>
  <c r="B31" i="11"/>
  <c r="C168" i="14"/>
  <c r="B168" i="14"/>
  <c r="A168" i="14"/>
  <c r="C167" i="14"/>
  <c r="B167" i="14"/>
  <c r="A167" i="14"/>
  <c r="C166" i="14"/>
  <c r="B166" i="14"/>
  <c r="A166" i="14"/>
  <c r="D165" i="14"/>
  <c r="C165" i="14"/>
  <c r="B165" i="14"/>
  <c r="A165" i="14"/>
  <c r="D164" i="14"/>
  <c r="C164" i="14"/>
  <c r="B164" i="14"/>
  <c r="A164" i="14"/>
  <c r="C163" i="14"/>
  <c r="B163" i="14"/>
  <c r="C162" i="14"/>
  <c r="B162" i="14"/>
  <c r="A162" i="14"/>
  <c r="C161" i="14"/>
  <c r="B161" i="14"/>
  <c r="A161" i="14"/>
  <c r="D159" i="14"/>
  <c r="C159" i="14"/>
  <c r="B159" i="14"/>
  <c r="C158" i="14"/>
  <c r="B158" i="14"/>
  <c r="C157" i="14"/>
  <c r="B157" i="14"/>
  <c r="C156" i="14"/>
  <c r="B156" i="14"/>
  <c r="C155" i="14"/>
  <c r="B155" i="14"/>
  <c r="D153" i="14"/>
  <c r="C153" i="14"/>
  <c r="B153" i="14"/>
  <c r="C152" i="14"/>
  <c r="B152" i="14"/>
  <c r="D151" i="14"/>
  <c r="C151" i="14"/>
  <c r="B151" i="14"/>
  <c r="C150" i="14"/>
  <c r="B150" i="14"/>
  <c r="C149" i="14"/>
  <c r="B149" i="14"/>
  <c r="C148" i="14"/>
  <c r="B148" i="14"/>
  <c r="C147" i="14"/>
  <c r="B147" i="14"/>
  <c r="C146" i="14"/>
  <c r="B146" i="14"/>
  <c r="C145" i="14"/>
  <c r="B145" i="14"/>
  <c r="C144" i="14"/>
  <c r="B144" i="14"/>
  <c r="C143" i="14"/>
  <c r="B143" i="14"/>
  <c r="C142" i="14"/>
  <c r="B142" i="14"/>
  <c r="C141" i="14"/>
  <c r="B141" i="14"/>
  <c r="C140" i="14"/>
  <c r="B140" i="14"/>
  <c r="C139" i="14"/>
  <c r="B139" i="14"/>
  <c r="C138" i="14"/>
  <c r="B138" i="14"/>
  <c r="C136" i="14"/>
  <c r="B136" i="14"/>
  <c r="C135" i="14"/>
  <c r="B135" i="14"/>
  <c r="C134" i="14"/>
  <c r="B134" i="14"/>
  <c r="C133" i="14"/>
  <c r="B133" i="14"/>
  <c r="C132" i="14"/>
  <c r="B132" i="14"/>
  <c r="C131" i="14"/>
  <c r="B131" i="14"/>
  <c r="C130" i="14"/>
  <c r="B130" i="14"/>
  <c r="C129" i="14"/>
  <c r="B129" i="14"/>
  <c r="C128" i="14"/>
  <c r="B128" i="14"/>
  <c r="C126" i="14"/>
  <c r="B126" i="14"/>
  <c r="C125" i="14"/>
  <c r="B125" i="14"/>
  <c r="C124" i="14"/>
  <c r="B124" i="14"/>
  <c r="C123" i="14"/>
  <c r="B123" i="14"/>
  <c r="C122" i="14"/>
  <c r="B122" i="14"/>
  <c r="C121" i="14"/>
  <c r="B121" i="14"/>
  <c r="C120" i="14"/>
  <c r="B120" i="14"/>
  <c r="C119" i="14"/>
  <c r="B119" i="14"/>
  <c r="C118" i="14"/>
  <c r="B118" i="14"/>
  <c r="C117" i="14"/>
  <c r="B117" i="14"/>
  <c r="C116" i="14"/>
  <c r="B116" i="14"/>
  <c r="C115" i="14"/>
  <c r="B115" i="14"/>
  <c r="C114" i="14"/>
  <c r="B114" i="14"/>
  <c r="C113" i="14"/>
  <c r="B113" i="14"/>
  <c r="C180" i="7"/>
  <c r="B180" i="7"/>
  <c r="D163" i="7"/>
  <c r="D162" i="7"/>
  <c r="D161" i="7"/>
  <c r="D160" i="7"/>
  <c r="D159" i="7"/>
  <c r="D157" i="7"/>
  <c r="D155" i="7"/>
  <c r="D146" i="7"/>
  <c r="D145" i="7"/>
  <c r="D144" i="7"/>
  <c r="D143" i="7"/>
  <c r="D142" i="7"/>
  <c r="D139" i="7"/>
  <c r="D138" i="7"/>
  <c r="D137" i="7"/>
  <c r="F72" i="11"/>
  <c r="E72" i="11"/>
  <c r="C72" i="11"/>
  <c r="F74" i="11"/>
  <c r="E74" i="11"/>
  <c r="D74" i="11"/>
  <c r="C74" i="11"/>
  <c r="B74" i="11"/>
  <c r="F71" i="11"/>
  <c r="E71" i="11"/>
  <c r="D71" i="11"/>
  <c r="C71" i="11"/>
  <c r="B71" i="11"/>
  <c r="F69" i="11"/>
  <c r="E69" i="11"/>
  <c r="D69" i="11"/>
  <c r="B69" i="11"/>
  <c r="F68" i="11"/>
  <c r="E68" i="11"/>
  <c r="D68" i="11"/>
  <c r="B68" i="11"/>
  <c r="F65" i="11"/>
  <c r="E65" i="11"/>
  <c r="D65" i="11"/>
  <c r="C65" i="11"/>
  <c r="B65" i="11"/>
  <c r="F64" i="11"/>
  <c r="E64" i="11"/>
  <c r="D64" i="11"/>
  <c r="C64" i="11"/>
  <c r="F54" i="11"/>
  <c r="E54" i="11"/>
  <c r="D54" i="11"/>
  <c r="C54" i="11"/>
  <c r="B54" i="11"/>
  <c r="F53" i="11"/>
  <c r="E53" i="11"/>
  <c r="D53" i="11"/>
  <c r="C53" i="11"/>
  <c r="B53" i="11"/>
  <c r="F52" i="11"/>
  <c r="E52" i="11"/>
  <c r="D52" i="11"/>
  <c r="C52" i="11"/>
  <c r="B52" i="11"/>
  <c r="F50" i="11"/>
  <c r="E50" i="11"/>
  <c r="D50" i="11"/>
  <c r="C50" i="11"/>
  <c r="B50" i="11"/>
  <c r="F49" i="11"/>
  <c r="E49" i="11"/>
  <c r="D49" i="11"/>
  <c r="C49" i="11"/>
  <c r="B49" i="11"/>
  <c r="C48" i="11"/>
  <c r="B48" i="11"/>
  <c r="F47" i="11"/>
  <c r="E47" i="11"/>
  <c r="D47" i="11"/>
  <c r="C47" i="11"/>
  <c r="F48" i="11"/>
  <c r="E48" i="11"/>
  <c r="D48" i="11"/>
  <c r="B47" i="11"/>
  <c r="F41" i="11"/>
  <c r="E41" i="11"/>
  <c r="D41" i="11"/>
  <c r="C41" i="11"/>
  <c r="B41" i="11"/>
  <c r="F45" i="11"/>
  <c r="E45" i="11"/>
  <c r="D45" i="11"/>
  <c r="C45" i="11"/>
  <c r="B45" i="11"/>
  <c r="F44" i="11"/>
  <c r="E44" i="11"/>
  <c r="D44" i="11"/>
  <c r="C44" i="11"/>
  <c r="B44" i="11"/>
  <c r="F43" i="11"/>
  <c r="E43" i="11"/>
  <c r="D43" i="11"/>
  <c r="C43" i="11"/>
  <c r="B43" i="11"/>
  <c r="E40" i="11"/>
  <c r="F40" i="11"/>
  <c r="E39" i="11"/>
  <c r="D39" i="11"/>
  <c r="B40" i="11"/>
  <c r="B39" i="11"/>
  <c r="D40" i="11"/>
  <c r="C40" i="11"/>
  <c r="F39" i="11"/>
  <c r="C39" i="11"/>
  <c r="F11" i="11"/>
  <c r="E11" i="11"/>
  <c r="C11" i="11"/>
  <c r="B11" i="11"/>
  <c r="E5" i="11"/>
  <c r="F5" i="11"/>
  <c r="C4" i="11"/>
  <c r="C5" i="11"/>
  <c r="B5" i="11"/>
  <c r="B21" i="11"/>
  <c r="B20" i="11"/>
  <c r="B18" i="11"/>
  <c r="B17" i="11"/>
  <c r="B16" i="11"/>
  <c r="B15" i="11"/>
  <c r="B14" i="11"/>
  <c r="B13" i="11"/>
  <c r="B12" i="11"/>
  <c r="B10" i="11"/>
  <c r="B4" i="11"/>
  <c r="C150" i="7"/>
  <c r="B150" i="7"/>
  <c r="C149" i="7"/>
  <c r="B149" i="7"/>
  <c r="F21" i="11"/>
  <c r="F20" i="11"/>
  <c r="F19" i="11"/>
  <c r="F18" i="11"/>
  <c r="F17" i="11"/>
  <c r="F16" i="11"/>
  <c r="F15" i="11"/>
  <c r="F14" i="11"/>
  <c r="F13" i="11"/>
  <c r="F12" i="11"/>
  <c r="F4" i="11"/>
  <c r="E13" i="11"/>
  <c r="C13" i="11"/>
  <c r="E21" i="11"/>
  <c r="C21" i="11"/>
  <c r="E20" i="11"/>
  <c r="C20" i="11"/>
  <c r="E28" i="11"/>
  <c r="D28" i="11"/>
  <c r="C28" i="11"/>
  <c r="B28" i="11"/>
  <c r="E17" i="11"/>
  <c r="C17" i="11"/>
  <c r="C27" i="11"/>
  <c r="B27" i="11"/>
  <c r="C19" i="11"/>
  <c r="E19" i="11"/>
  <c r="E18" i="11"/>
  <c r="C18" i="11"/>
  <c r="C16" i="11"/>
  <c r="E16" i="11"/>
  <c r="E15" i="11"/>
  <c r="C15" i="11"/>
  <c r="C14" i="11"/>
  <c r="E14" i="11"/>
  <c r="E12" i="11"/>
  <c r="C12" i="11"/>
  <c r="C10" i="11"/>
  <c r="E4" i="11"/>
  <c r="C178" i="7"/>
  <c r="B178" i="7"/>
  <c r="C179" i="7"/>
  <c r="B179" i="7"/>
  <c r="G4" i="9"/>
  <c r="G3" i="9"/>
  <c r="B8" i="9"/>
  <c r="G5" i="9"/>
  <c r="B9" i="9"/>
  <c r="B10" i="9" s="1"/>
  <c r="B11" i="9" s="1"/>
  <c r="C3" i="3"/>
  <c r="C4" i="3"/>
  <c r="C5" i="3"/>
  <c r="C6" i="3"/>
  <c r="C7" i="3"/>
  <c r="B8" i="3"/>
  <c r="B136" i="7"/>
  <c r="C136" i="7"/>
  <c r="D136" i="7"/>
  <c r="B137" i="7"/>
  <c r="C137" i="7"/>
  <c r="B138" i="7"/>
  <c r="C138" i="7"/>
  <c r="B139" i="7"/>
  <c r="C139" i="7"/>
  <c r="B142" i="7"/>
  <c r="C142" i="7"/>
  <c r="B143" i="7"/>
  <c r="C143" i="7"/>
  <c r="B144" i="7"/>
  <c r="C144" i="7"/>
  <c r="B145" i="7"/>
  <c r="C145" i="7"/>
  <c r="B146" i="7"/>
  <c r="C146" i="7"/>
  <c r="B147" i="7"/>
  <c r="C147" i="7"/>
  <c r="B152" i="7"/>
  <c r="C152" i="7"/>
  <c r="B155" i="7"/>
  <c r="C155" i="7"/>
  <c r="B156" i="7"/>
  <c r="C156" i="7"/>
  <c r="B157" i="7"/>
  <c r="C157" i="7"/>
  <c r="B159" i="7"/>
  <c r="C159" i="7"/>
  <c r="B160" i="7"/>
  <c r="C160" i="7"/>
  <c r="B161" i="7"/>
  <c r="C161" i="7"/>
  <c r="B162" i="7"/>
  <c r="C162" i="7"/>
  <c r="B163" i="7"/>
  <c r="C163"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82" i="7"/>
  <c r="C182" i="7"/>
  <c r="B183" i="7"/>
  <c r="C183" i="7"/>
  <c r="B184" i="7"/>
  <c r="C184" i="7"/>
  <c r="B185" i="7"/>
  <c r="C185" i="7"/>
  <c r="B186" i="7"/>
  <c r="C186" i="7"/>
  <c r="A188" i="7"/>
  <c r="B188" i="7"/>
  <c r="C188" i="7"/>
  <c r="A189" i="7"/>
  <c r="B189" i="7"/>
  <c r="C189" i="7"/>
  <c r="A191" i="7"/>
  <c r="B191" i="7"/>
  <c r="C191" i="7"/>
  <c r="A192" i="7"/>
  <c r="B192" i="7"/>
  <c r="C192" i="7"/>
  <c r="A193" i="7"/>
  <c r="B193" i="7"/>
  <c r="C193" i="7"/>
  <c r="B194" i="7"/>
  <c r="C194" i="7"/>
  <c r="A195" i="7"/>
  <c r="B195" i="7"/>
  <c r="C195" i="7"/>
  <c r="E42" i="11"/>
  <c r="D42" i="11"/>
  <c r="C42" i="11"/>
  <c r="F42" i="11"/>
  <c r="B42" i="11"/>
  <c r="E73" i="14"/>
  <c r="E74" i="14"/>
  <c r="E75" i="14"/>
  <c r="D29" i="14"/>
  <c r="D146" i="14"/>
  <c r="F55" i="17"/>
  <c r="E55" i="17"/>
  <c r="C55" i="17"/>
  <c r="E48" i="14"/>
  <c r="D63" i="17"/>
  <c r="B63" i="11"/>
  <c r="D143" i="14"/>
  <c r="F79" i="11"/>
  <c r="C55" i="11"/>
  <c r="D55" i="11"/>
  <c r="D161" i="14"/>
  <c r="E30" i="7"/>
  <c r="E86" i="7"/>
  <c r="E39" i="7"/>
  <c r="E44" i="7"/>
  <c r="E213" i="7"/>
  <c r="E107" i="7"/>
  <c r="E135" i="7"/>
  <c r="E181" i="7"/>
  <c r="E151" i="7"/>
  <c r="E164" i="7"/>
  <c r="E74" i="7"/>
  <c r="E26" i="7"/>
  <c r="E17" i="7"/>
  <c r="E50" i="7"/>
  <c r="E187" i="7"/>
  <c r="E203" i="7"/>
  <c r="E196" i="7"/>
  <c r="D71" i="14"/>
  <c r="D124" i="14"/>
  <c r="D147" i="14"/>
  <c r="C63" i="17"/>
  <c r="B63" i="17"/>
  <c r="E63" i="17"/>
  <c r="D123" i="14"/>
  <c r="D113" i="14"/>
  <c r="D119" i="14"/>
  <c r="D122" i="14"/>
  <c r="D164" i="7" l="1"/>
  <c r="D151" i="7"/>
  <c r="D44" i="7"/>
  <c r="D203" i="7"/>
  <c r="D17" i="7"/>
  <c r="D50" i="7"/>
  <c r="D107" i="7"/>
  <c r="D213" i="7"/>
  <c r="D39" i="7"/>
  <c r="D74" i="7"/>
  <c r="D196" i="7"/>
  <c r="D135" i="7"/>
  <c r="D86" i="7"/>
  <c r="D98" i="7"/>
  <c r="D30" i="7"/>
  <c r="D26" i="7"/>
  <c r="D187" i="7"/>
  <c r="E63" i="11"/>
  <c r="D48" i="14"/>
  <c r="C8" i="3"/>
  <c r="D142" i="14"/>
  <c r="D63" i="11"/>
  <c r="C79" i="17"/>
  <c r="D121" i="14"/>
  <c r="F55" i="11"/>
  <c r="C63" i="11"/>
  <c r="E71" i="14"/>
  <c r="E183" i="7"/>
  <c r="B79" i="17"/>
  <c r="E55" i="11"/>
  <c r="D55" i="17"/>
  <c r="B79" i="11"/>
  <c r="D145" i="14"/>
  <c r="C79" i="11"/>
</calcChain>
</file>

<file path=xl/sharedStrings.xml><?xml version="1.0" encoding="utf-8"?>
<sst xmlns="http://schemas.openxmlformats.org/spreadsheetml/2006/main" count="1617" uniqueCount="716">
  <si>
    <t>Reference range</t>
  </si>
  <si>
    <t>IRON</t>
  </si>
  <si>
    <t>115-175</t>
  </si>
  <si>
    <t>20-290</t>
  </si>
  <si>
    <t>TIBC</t>
  </si>
  <si>
    <t>45-70</t>
  </si>
  <si>
    <t>3.6-5.2</t>
  </si>
  <si>
    <t>8.4-55.0</t>
  </si>
  <si>
    <t>162-811</t>
  </si>
  <si>
    <t>MCV</t>
  </si>
  <si>
    <t>80-98</t>
  </si>
  <si>
    <t>LIVER FUNCTION</t>
  </si>
  <si>
    <t>TOTAL CHOLESTEROL</t>
  </si>
  <si>
    <t>Below 4.0</t>
  </si>
  <si>
    <t>TRIGLYCERIDES</t>
  </si>
  <si>
    <t>Below 2.0</t>
  </si>
  <si>
    <t>HDL</t>
  </si>
  <si>
    <r>
      <t>HDL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HDL test measures the amount of </t>
    </r>
    <r>
      <rPr>
        <sz val="8"/>
        <rFont val="Calibri"/>
        <family val="2"/>
      </rPr>
      <t>cholesterol</t>
    </r>
    <r>
      <rPr>
        <sz val="8"/>
        <color indexed="8"/>
        <rFont val="Calibri"/>
        <family val="2"/>
      </rPr>
      <t> carried by HDL (high density lipoprotein) particles. HDL particles remove excess cholesterol from the body. Hence, having a high level of cholesterol carried by HDL particles is good. Has antioxidant capacity for scavenging free radicals.  HDL needed to remove fat soluble toxins from the brain.</t>
    </r>
  </si>
  <si>
    <t>LDL</t>
  </si>
  <si>
    <t>BILIRUBIN</t>
  </si>
  <si>
    <t>ALT</t>
  </si>
  <si>
    <t>0-45</t>
  </si>
  <si>
    <t>AST</t>
  </si>
  <si>
    <t>0-41</t>
  </si>
  <si>
    <t>AST is an enzyme found mostly in the liver, red blood cells, heart &amp; other muscles. When these cells are injured, they release AST into the blood.</t>
  </si>
  <si>
    <t xml:space="preserve">GGT  </t>
  </si>
  <si>
    <t>GGT is an enzyme found mainly in the liver &amp; is normally present in low levels in blood. When liver is injured or the flow of bile is obstructed, the GGT level rises. It is therefore a useful marker for detecting bile duct problems before obvious symptoms.</t>
  </si>
  <si>
    <t>Globulin</t>
  </si>
  <si>
    <t>20-40</t>
  </si>
  <si>
    <t>CRP</t>
  </si>
  <si>
    <t>0-6</t>
  </si>
  <si>
    <r>
      <t>C-reactive protein (CRP) is a </t>
    </r>
    <r>
      <rPr>
        <sz val="8"/>
        <rFont val="Calibri"/>
        <family val="2"/>
      </rPr>
      <t>protein</t>
    </r>
    <r>
      <rPr>
        <sz val="8"/>
        <color indexed="8"/>
        <rFont val="Calibri"/>
        <family val="2"/>
      </rPr>
      <t xml:space="preserve"> made by the liver &amp;secreted into the blood. Often 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</si>
  <si>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WBC</t>
  </si>
  <si>
    <t>4.0-11.0</t>
  </si>
  <si>
    <t>1.1-4.0</t>
  </si>
  <si>
    <t>Monocytes</t>
  </si>
  <si>
    <t>.2-1.0</t>
  </si>
  <si>
    <t>Basophils</t>
  </si>
  <si>
    <t>&lt;.21</t>
  </si>
  <si>
    <t>Eosinophils</t>
  </si>
  <si>
    <t>.04-.40</t>
  </si>
  <si>
    <t xml:space="preserve">Sodium </t>
  </si>
  <si>
    <r>
      <t>Electrolytes help move nutrients into &amp; wastes out of the body's cells, maintain a healthy water balance&amp; help stabilise the body's acid/base (pH) level. Measured as part of a renal profile</t>
    </r>
    <r>
      <rPr>
        <sz val="10.5"/>
        <color indexed="63"/>
        <rFont val="Arial"/>
        <family val="2"/>
      </rPr>
      <t> </t>
    </r>
    <r>
      <rPr>
        <sz val="8"/>
        <color indexed="8"/>
        <rFont val="Calibri"/>
        <family val="2"/>
      </rPr>
      <t>&amp; indicator of cellular nutrition.  Sodium pushes fluid nutrients into the cell to ensure its health.  Low look at adrenal or kidney health.</t>
    </r>
  </si>
  <si>
    <t>Potassium</t>
  </si>
  <si>
    <t>Chloride</t>
  </si>
  <si>
    <t>Chloride travels in &amp; out of the cells to help maintain electrical neutrality. Its level usually mirrors &amp; supports that of sodium.</t>
  </si>
  <si>
    <t>Bicarbonate</t>
  </si>
  <si>
    <t>Magnesium</t>
  </si>
  <si>
    <t>Serum magnesium does not reflect tissue magnesium</t>
  </si>
  <si>
    <t xml:space="preserve">Urea </t>
  </si>
  <si>
    <t>Creatinine </t>
  </si>
  <si>
    <t>Uric Acid</t>
  </si>
  <si>
    <t>Calcium</t>
  </si>
  <si>
    <t>Phosphate</t>
  </si>
  <si>
    <t>Albumin</t>
  </si>
  <si>
    <t>Total Protein</t>
  </si>
  <si>
    <t>TSH</t>
  </si>
  <si>
    <t>.04-4.0</t>
  </si>
  <si>
    <r>
      <t>T4 is one of two major </t>
    </r>
    <r>
      <rPr>
        <sz val="8"/>
        <rFont val="Calibri"/>
        <family val="2"/>
      </rPr>
      <t>hormones</t>
    </r>
    <r>
      <rPr>
        <sz val="8"/>
        <color indexed="8"/>
        <rFont val="Calibri"/>
        <family val="2"/>
      </rPr>
      <t> produced by the thyroid gland (the other is called </t>
    </r>
    <r>
      <rPr>
        <sz val="8"/>
        <rFont val="Calibri"/>
        <family val="2"/>
      </rPr>
      <t>triiodothyronine</t>
    </r>
    <r>
      <rPr>
        <sz val="8"/>
        <color indexed="8"/>
        <rFont val="Calibri"/>
        <family val="2"/>
      </rPr>
      <t>, or </t>
    </r>
    <r>
      <rPr>
        <sz val="8"/>
        <rFont val="Calibri"/>
        <family val="2"/>
      </rPr>
      <t>T3</t>
    </r>
    <r>
      <rPr>
        <sz val="8"/>
        <color indexed="8"/>
        <rFont val="Calibri"/>
        <family val="2"/>
      </rPr>
      <t>). Thyroid hormones help regulate the body’s metabolism. Most T4 in blood is attached to a </t>
    </r>
    <r>
      <rPr>
        <sz val="8"/>
        <rFont val="Calibri"/>
        <family val="2"/>
      </rPr>
      <t>protein</t>
    </r>
    <r>
      <rPr>
        <sz val="8"/>
        <color indexed="8"/>
        <rFont val="Calibri"/>
        <family val="2"/>
      </rPr>
      <t>; less than 1% is unattached. The blood test measures the amount of free (unattached) T4 hormone in your blood since this is the biologically relevant fraction.</t>
    </r>
  </si>
  <si>
    <t>2.8-6.8</t>
  </si>
  <si>
    <t>Anti-thyroglobulin antibodies</t>
  </si>
  <si>
    <t>&lt;60</t>
  </si>
  <si>
    <t>High results indicate an autoimmune immune system response to thyroglobulin proteins in thyroid cells. This shows there is inflammation and destruction of the thyroid gland.</t>
  </si>
  <si>
    <t>Anti-thyroid Peroxidase antibodies</t>
  </si>
  <si>
    <t>High results indicate an autoimmune immune system response against the thyroid cells.</t>
  </si>
  <si>
    <t xml:space="preserve">Anaemia risk </t>
  </si>
  <si>
    <t xml:space="preserve">MCH </t>
  </si>
  <si>
    <t xml:space="preserve">MCV </t>
  </si>
  <si>
    <t>Iron</t>
  </si>
  <si>
    <t>Thyroid Disease Risk</t>
  </si>
  <si>
    <t>Cholesterol</t>
  </si>
  <si>
    <t>T4</t>
  </si>
  <si>
    <t>Oxidative Stress</t>
  </si>
  <si>
    <t xml:space="preserve">Total Bilirubin </t>
  </si>
  <si>
    <t>MCH</t>
  </si>
  <si>
    <t xml:space="preserve">Triglycerides </t>
  </si>
  <si>
    <t>Further pathology tests may be required:</t>
  </si>
  <si>
    <t>Optimum Range</t>
  </si>
  <si>
    <t>10-33</t>
  </si>
  <si>
    <t>free T4 thyroxine</t>
  </si>
  <si>
    <t>free T3</t>
  </si>
  <si>
    <t>10-20</t>
  </si>
  <si>
    <t>LH</t>
  </si>
  <si>
    <t>Prolactin</t>
  </si>
  <si>
    <t>FSH</t>
  </si>
  <si>
    <t>Oestradiol</t>
  </si>
  <si>
    <t>Progesterone</t>
  </si>
  <si>
    <t>&lt;20</t>
  </si>
  <si>
    <t>DHEAS</t>
  </si>
  <si>
    <t>Neutrophils</t>
  </si>
  <si>
    <t>Lymphocytes</t>
  </si>
  <si>
    <t>Urine WBC</t>
  </si>
  <si>
    <t>&lt;10</t>
  </si>
  <si>
    <t>27-35</t>
  </si>
  <si>
    <t>HCT</t>
  </si>
  <si>
    <r>
      <t>Glucose is the main source of energy &amp; carbohydrates consumed are broken down into glucose, absorbed by the small intestine &amp; circulated throughout the body. Use of glucose depends on insulin, a hormone produced by the pancreas. Insulin acts to control the transport of glucose into the cells to be used for energy. It also directs the liver to store excess glucose as glycogen (for short term energy storage) or as fats, which are a longer term energy store. We cannot live without a balance of glucose &amp; insulin. BGL’s rise after a meal &amp; insulin is released to lower them. If the glucose/insulin system is working properly the amount of glucose in the blood remains fairly stable. Long-term high blood glucose levels can cause progressive damage to body organs such as the kidneys, eyes, blood vessels, heart and nerves</t>
    </r>
    <r>
      <rPr>
        <sz val="10.5"/>
        <color indexed="63"/>
        <rFont val="Arial"/>
        <family val="2"/>
      </rPr>
      <t xml:space="preserve">. </t>
    </r>
    <r>
      <rPr>
        <sz val="8"/>
        <color indexed="8"/>
        <rFont val="Calibri"/>
        <family val="2"/>
      </rPr>
      <t>Low levels are indicative of hypoglycaemia, missed meals or poor carbohydrate utilization &amp; protein ratio. Long-term hypoglycaemia can lead to brain and nerve damage. High indicates poor diet or insulin resistance. B complex, herbs  &amp; diet modification are needed.</t>
    </r>
  </si>
  <si>
    <t>TRANSFERRIN</t>
  </si>
  <si>
    <t>male: 20-50%    female: 15-50%</t>
  </si>
  <si>
    <t>TRANSFERRIN SATURATION</t>
  </si>
  <si>
    <r>
      <t>·</t>
    </r>
    <r>
      <rPr>
        <sz val="7"/>
        <color indexed="8"/>
        <rFont val="Times New Roman"/>
        <family val="1"/>
      </rPr>
      <t xml:space="preserve">         </t>
    </r>
    <r>
      <rPr>
        <sz val="11"/>
        <color theme="1"/>
        <rFont val="Calibri"/>
        <family val="2"/>
        <scheme val="minor"/>
      </rPr>
      <t>Improve thyroid function</t>
    </r>
  </si>
  <si>
    <r>
      <t>·</t>
    </r>
    <r>
      <rPr>
        <sz val="7"/>
        <color indexed="8"/>
        <rFont val="Times New Roman"/>
        <family val="1"/>
      </rPr>
      <t xml:space="preserve">         </t>
    </r>
    <r>
      <rPr>
        <sz val="11"/>
        <color theme="1"/>
        <rFont val="Calibri"/>
        <family val="2"/>
        <scheme val="minor"/>
      </rPr>
      <t>Reduce inflammation.</t>
    </r>
  </si>
  <si>
    <t>for treatment:</t>
  </si>
  <si>
    <t>The results of the pathology tests shows some issues require treatment.  The following are the priority</t>
  </si>
  <si>
    <t>Oestrone</t>
  </si>
  <si>
    <t>Oestriol</t>
  </si>
  <si>
    <t>TSH Immunoglobulin</t>
  </si>
  <si>
    <t>&lt;0.10</t>
  </si>
  <si>
    <r>
      <t>Is a measure of all of the </t>
    </r>
    <r>
      <rPr>
        <sz val="8"/>
        <rFont val="Calibri"/>
        <family val="2"/>
      </rPr>
      <t>proteins</t>
    </r>
    <r>
      <rPr>
        <sz val="8"/>
        <color indexed="8"/>
        <rFont val="Calibri"/>
        <family val="2"/>
      </rPr>
      <t> in the </t>
    </r>
    <r>
      <rPr>
        <sz val="8"/>
        <rFont val="Calibri"/>
        <family val="2"/>
      </rPr>
      <t>plasma</t>
    </r>
    <r>
      <rPr>
        <sz val="8"/>
        <color indexed="8"/>
        <rFont val="Calibri"/>
        <family val="2"/>
      </rPr>
      <t> portion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</si>
  <si>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t>Selenium</t>
  </si>
  <si>
    <t>ALP</t>
  </si>
  <si>
    <t>LD/LDH</t>
  </si>
  <si>
    <r>
      <t>WBC: (x10</t>
    </r>
    <r>
      <rPr>
        <b/>
        <vertAlign val="superscript"/>
        <sz val="11"/>
        <color indexed="8"/>
        <rFont val="Calibri"/>
        <family val="2"/>
      </rPr>
      <t>9</t>
    </r>
    <r>
      <rPr>
        <b/>
        <sz val="11"/>
        <color indexed="8"/>
        <rFont val="Calibri"/>
        <family val="2"/>
      </rPr>
      <t>/L)</t>
    </r>
  </si>
  <si>
    <t>Total</t>
  </si>
  <si>
    <t>White blood cell results - convert to %</t>
  </si>
  <si>
    <t>eGFR</t>
  </si>
  <si>
    <t>&gt;59</t>
  </si>
  <si>
    <t>An estimate of the Glomerular Filtration Rate, measuring the amount of fluid the kidneys filter and excrete. Hence this is a test of kidney function, and the higher the % the better.</t>
  </si>
  <si>
    <t>DHEA is the body's natural cortisol antagonist, and prevents many of the negative effects of cortisol. Secreted by the adrenals (as is cortisol) and is a precursor to oestrogen. Also needed for immune system function and reducing the inflammatory response. Low levels (with a high cortisol) will affect immune system, increased inflammation and histamine intolerance in some. Also when low, testosterone and what little DHEA there is will be converted into oestrogen.</t>
  </si>
  <si>
    <t>% To add to Results</t>
  </si>
  <si>
    <t>Testosterone</t>
  </si>
  <si>
    <t>&lt;3.2</t>
  </si>
  <si>
    <t>Lactate Dehydrogenase - when cells are damaged from injury or disease, they lyse or split open, and LD/LDH spills out into the tissues and blood. A non-specific indicator of tissue/cell damage. Low levels can be from vitamin C use.</t>
  </si>
  <si>
    <t>If the WBC results from the GP/lab are not in a % form, use the "WBC %" tab to convert the results into a %</t>
  </si>
  <si>
    <t>Zinc (serum)</t>
  </si>
  <si>
    <t>Zinc levels in blood plasma, in the RBC.</t>
  </si>
  <si>
    <t xml:space="preserve">Zinc levels in blood serum, reflecting dietary or supplemental zinc. </t>
  </si>
  <si>
    <t>Zinc (plasma)*</t>
  </si>
  <si>
    <t>Copper (serum)</t>
  </si>
  <si>
    <t>Optimum results</t>
  </si>
  <si>
    <t>Weatherby and Ferguson: "Blood chemistry and CBC Analysis"</t>
  </si>
  <si>
    <t>http://www.bloodchemistryanalysis.com/pdf%20files/blood-chemistry-qrg.pdf</t>
  </si>
  <si>
    <t>&lt;25</t>
  </si>
  <si>
    <t>PSA</t>
  </si>
  <si>
    <t xml:space="preserve">Prostate Specific Antigen for a measure of prostate inflammation, hyperplasia, urinary tract infection, or prostate cancer,  but high levels don't necessarily mean prostate cancer. Some medications can cause an increase in levels. Test is not completely accurate. </t>
  </si>
  <si>
    <t>Platelets</t>
  </si>
  <si>
    <t>St Vincent's Pathology - information sheets</t>
  </si>
  <si>
    <t>http://www.sydpath.stvincents.com.au/tests/InfSheets.htm</t>
  </si>
  <si>
    <t>References or further information</t>
  </si>
  <si>
    <t>Royal College of Pathologists of Australia - interpretation of path tests</t>
  </si>
  <si>
    <t>https://www.rcpa.edu.au/Library/Practising-Pathology/RCPA-Manual/Home</t>
  </si>
  <si>
    <t>Heart Disease Risk</t>
  </si>
  <si>
    <t>CALIPER - Canadian Laboratory results for healthy children</t>
  </si>
  <si>
    <t>http://www.sickkids.ca/caliperproject/index.html</t>
  </si>
  <si>
    <t>Many labs don't determine the % breakdown of the individual WBC, so use this to calculate it out</t>
  </si>
  <si>
    <t>then enter the % amounts in the main Results tab.</t>
  </si>
  <si>
    <t>Above 0.9</t>
  </si>
  <si>
    <t>Cortisol is the stress hormone.</t>
  </si>
  <si>
    <t>A non-specific marker of chronic inflammation.  ESR increases as disease short-term illness progresses, and drops as it clears. Can be raised with menstruation.</t>
  </si>
  <si>
    <r>
      <t>The haematocrit measurement of the proportion of blood that is made up of cells. Rises when the number of red blood cells increases or when the blood volume is reduced, as in </t>
    </r>
    <r>
      <rPr>
        <sz val="8"/>
        <rFont val="Calibri"/>
        <family val="2"/>
      </rPr>
      <t>dehydration or polycythaemia.L</t>
    </r>
    <r>
      <rPr>
        <sz val="8"/>
        <color indexed="8"/>
        <rFont val="Calibri"/>
        <family val="2"/>
      </rPr>
      <t>evels fall during </t>
    </r>
    <r>
      <rPr>
        <sz val="8"/>
        <rFont val="Calibri"/>
        <family val="2"/>
      </rPr>
      <t>anaemia</t>
    </r>
    <r>
      <rPr>
        <sz val="8"/>
        <color indexed="8"/>
        <rFont val="Calibri"/>
        <family val="2"/>
      </rPr>
      <t xml:space="preserve">, when body decreases its production of red blood cells or increases its destruction of red blood cells. </t>
    </r>
    <r>
      <rPr>
        <sz val="8"/>
        <rFont val="Calibri"/>
        <family val="2"/>
      </rPr>
      <t>Pregnancy</t>
    </r>
    <r>
      <rPr>
        <sz val="8"/>
        <color indexed="8"/>
        <rFont val="Calibri"/>
        <family val="2"/>
      </rPr>
      <t> may cause decreased levels due to extra fluid in the blood.</t>
    </r>
  </si>
  <si>
    <t>Neutrophil/ Lymphocyte ratio</t>
  </si>
  <si>
    <t>Can be used as a marker of inflammation, disease progression and morbidity</t>
  </si>
  <si>
    <t>Can be decreased in post-viral infections, autoimmune conditions, medications and malignancies.</t>
  </si>
  <si>
    <t>Creatinine is produced in your muscles when muscle breaks down. Creatinine is used in body cells to produce the energy needed to contract muscles &amp; produces creatinine at a fairly constant rate. Almost all creatinine is excreted by the kidneys, so blood levels are a good measure of health of your kidneys. A high result can cause a false high eGFR result.</t>
  </si>
  <si>
    <t>Used as a marker for liver and bone disorders. Elevated in obstructed liver/bile conditions, cirrhosis, bone growth (common in children and adolescents), tumours, RA, fluoride, vit B3, various medications, or a recent meal. Decreased levels can result from hypothyroid, malnutrition, perncious anaemia, scurvy, coeliac disease, excess vitamin Bs, and low zinc.</t>
  </si>
  <si>
    <t>B12 (serum)</t>
  </si>
  <si>
    <t>B12 (active)</t>
  </si>
  <si>
    <t>Vitamin D</t>
  </si>
  <si>
    <t>&gt;50</t>
  </si>
  <si>
    <t>Vitamin D is actually an anti-inflammatory hormone! Hence it reduces inflammation of chronic disease conditions. Having good levels is also a huge immune system booster!</t>
  </si>
  <si>
    <t>Homocysteine</t>
  </si>
  <si>
    <t>Reverse T3 (rT3)</t>
  </si>
  <si>
    <r>
      <t xml:space="preserve">Cholesterol is essential for life &amp; forms the membranes for cells in all organs &amp; tissues is needed for many </t>
    </r>
    <r>
      <rPr>
        <sz val="8"/>
        <rFont val="Calibri"/>
        <family val="2"/>
      </rPr>
      <t>hormones</t>
    </r>
    <r>
      <rPr>
        <sz val="8"/>
        <color indexed="8"/>
        <rFont val="Calibri"/>
        <family val="2"/>
      </rPr>
      <t xml:space="preserve"> essential for development, growth &amp; reproduction, &amp; forms </t>
    </r>
    <r>
      <rPr>
        <sz val="8"/>
        <rFont val="Calibri"/>
        <family val="2"/>
      </rPr>
      <t>bile</t>
    </r>
    <r>
      <rPr>
        <sz val="8"/>
        <color indexed="8"/>
        <rFont val="Calibri"/>
        <family val="2"/>
      </rPr>
      <t xml:space="preserve"> acids that are needed to absorb nutrients from food. Total Cholesterol comprises various lipoproteins such as HDL, which takes excess cholesterol away for disposal, LDL which takes cholsterol TO cells so they can use it , and other subtypes of lipoproteins. Only small amount of cholesterol comes from diet, and most is made in your liver. Required to maintain artery flexibility.  Low levels are indicative of increased risk of degenerative diseases as fewer antioxidants available for scavenging free radicals.  Cholesterol is needed to remove fat soluble toxins from the brain.  Levels below 4.5 cannot manufacture any hormones. </t>
    </r>
  </si>
  <si>
    <t>Triglyceride : HDL</t>
  </si>
  <si>
    <r>
      <t>LDL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LDL is considered undesirable because it increases risk of atherosclerosis &amp;</t>
    </r>
    <r>
      <rPr>
        <sz val="8"/>
        <rFont val="Calibri"/>
        <family val="2"/>
      </rPr>
      <t>heart disease</t>
    </r>
    <r>
      <rPr>
        <sz val="8"/>
        <color indexed="8"/>
        <rFont val="Calibri"/>
        <family val="2"/>
      </rPr>
      <t>. LDL is termed 'bad' cholesterol, but this isn't entirely true as LDL is just carrying cholesterol TO cells so they can use it! The LDL result is a CALCULATED or estimated result, and not a true amount which the Total Cholesterol or HDL are. A high result is Indicative of high processed carbohydrates in the diet, which causes glycation and oxidation of the LDL.  Increasing healthy fats will reduce LDL! Fasting (such as prior to blood tests) can increase LDL!</t>
    </r>
  </si>
  <si>
    <t>Triglycerides</t>
  </si>
  <si>
    <t>Triglycerides are the body's storage form of fat &amp; indicates fats absorbed from the gut &amp; fat stores.  Most triglycerides are found in adipose (fat) tissue. Some triglycerides circulate in the blood to provide fuel for muscles. Extra triglycerides are found in the blood after eating a meal — when fat is being sent from the gut to storage. Ideally, the test for triglycerides should be done when you are fasting &amp; no extra triglycerides from a recent meal are present. Very high in pancreatitis.  High in under active thyroid, diabetes, kidney or pancreatic problems &amp; seen in the use of OCP.  If high when fasting, this indicates insulin resistance. Low in malabsorption, overactive thyroid &amp; liver disease</t>
  </si>
  <si>
    <t>Should be done after fasting. This is a better marker of heart health than Total Cholesterol!</t>
  </si>
  <si>
    <t>Min</t>
  </si>
  <si>
    <t>Max</t>
  </si>
  <si>
    <t>HAEMOGLOBIN (male)</t>
  </si>
  <si>
    <t>HAEMOGLOBIN (female)</t>
  </si>
  <si>
    <t>HAEMATOCRIT (male)</t>
  </si>
  <si>
    <t>HAEMATOCRIT (female)</t>
  </si>
  <si>
    <t>FERRITIN  (male)</t>
  </si>
  <si>
    <t>FERRITIN (female)</t>
  </si>
  <si>
    <t>RBC (male)</t>
  </si>
  <si>
    <t>RBC (female)</t>
  </si>
  <si>
    <t>ESR (male)</t>
  </si>
  <si>
    <t>ESR (female)</t>
  </si>
  <si>
    <t>Neutrophils (%)</t>
  </si>
  <si>
    <t>Lymphocytes (%)</t>
  </si>
  <si>
    <t>Monocytes (%)</t>
  </si>
  <si>
    <t>Basophils (%)</t>
  </si>
  <si>
    <t>Eosinophils (%)</t>
  </si>
  <si>
    <t>Anion gap (fasting)</t>
  </si>
  <si>
    <t>Eosinophils %</t>
  </si>
  <si>
    <t>Analysis Summary</t>
  </si>
  <si>
    <t>Haemoglobin (male)</t>
  </si>
  <si>
    <t>Haemoglobin (female)</t>
  </si>
  <si>
    <t>Ferritin (male)</t>
  </si>
  <si>
    <t>Ferritin (female)</t>
  </si>
  <si>
    <t>Immune System Strength/Risk</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</si>
  <si>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indicate leukaemia, polycythaemia vera, liver disease or other chronic conditions.</t>
  </si>
  <si>
    <t>The more green vs. red results in this section indicate whether a low or high risk of anaemia issues, of which there are many types, depending on the deficiency (iron, B12, folate etc)</t>
  </si>
  <si>
    <t>The more green vs. red results in this section indicate whether a low or high risk of thyroid issues</t>
  </si>
  <si>
    <t>The more green vs. red results in this section indicate whether a low or high risk of oxidative stress (or "free radical") damage to cells</t>
  </si>
  <si>
    <t>The more green vs. red results in this section indicate whether a low or high risk of heart related issues</t>
  </si>
  <si>
    <t>The more green vs. red results in this section indicate whether a low or high risk of immune system issues</t>
  </si>
  <si>
    <t>1 - 30</t>
  </si>
  <si>
    <t xml:space="preserve">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</si>
  <si>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12-hour fast. A high anion gap can affect insulin, cortisol and TSH by raising them, while lowering free cholesterol. </t>
  </si>
  <si>
    <t>umol/L</t>
  </si>
  <si>
    <t>mmol/L</t>
  </si>
  <si>
    <t>ug/L</t>
  </si>
  <si>
    <t>A type of eostrogen, a female hormone, sometimes called E1</t>
  </si>
  <si>
    <t>A type of eostrogen, a female hormone, sometimes called E2</t>
  </si>
  <si>
    <t>A type of eostrogen, a female hormone, sometimes called E3</t>
  </si>
  <si>
    <t>A female hormone, responsible for maintaining balance with oestrogen, and the growth of an embryo.</t>
  </si>
  <si>
    <t>Follicle Stimulating Hormone</t>
  </si>
  <si>
    <t>Luteinising Hormome</t>
  </si>
  <si>
    <t>Caeruloplasmin</t>
  </si>
  <si>
    <t>Phosphorus is combined with oxygen to form a variety of phosphates which are vital for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High levels can be from kidney disease, or mineral imbalance, and cause calcium to be taken from bones to balance this. Can cause itchy skin and red eyes.</t>
  </si>
  <si>
    <t>Haemolysis Index</t>
  </si>
  <si>
    <t>&lt;40</t>
  </si>
  <si>
    <r>
      <t>·</t>
    </r>
    <r>
      <rPr>
        <sz val="7"/>
        <color indexed="8"/>
        <rFont val="Times New Roman"/>
        <family val="1"/>
      </rPr>
      <t xml:space="preserve">         </t>
    </r>
    <r>
      <rPr>
        <sz val="11"/>
        <color indexed="8"/>
        <rFont val="Calibri"/>
        <family val="2"/>
      </rPr>
      <t xml:space="preserve">anaemia - </t>
    </r>
    <r>
      <rPr>
        <sz val="11"/>
        <color theme="1"/>
        <rFont val="Calibri"/>
        <family val="2"/>
        <scheme val="minor"/>
      </rPr>
      <t>Improve production of RBC, increased nutrients</t>
    </r>
  </si>
  <si>
    <t>MTHFR C677T</t>
  </si>
  <si>
    <t>negative</t>
  </si>
  <si>
    <t>MTHFR A1298C</t>
  </si>
  <si>
    <t>Latest</t>
  </si>
  <si>
    <t>Previous</t>
  </si>
  <si>
    <t>Your Results</t>
  </si>
  <si>
    <t>Anti-thyroid Peroxidase (TPO) antibodies</t>
  </si>
  <si>
    <t>Latest Result</t>
  </si>
  <si>
    <t>Previous result</t>
  </si>
  <si>
    <t>Latest result</t>
  </si>
  <si>
    <r>
      <t>Iron is an integral part of haemoglobin, the red </t>
    </r>
    <r>
      <rPr>
        <sz val="8"/>
        <rFont val="Calibri"/>
        <family val="2"/>
      </rPr>
      <t>protein</t>
    </r>
    <r>
      <rPr>
        <sz val="8"/>
        <color indexed="8"/>
        <rFont val="Calibri"/>
        <family val="2"/>
      </rPr>
      <t> that carries oxygen in the blood. An inadequate supply of iron is one cause of a fall in </t>
    </r>
    <r>
      <rPr>
        <sz val="8"/>
        <rFont val="Calibri"/>
        <family val="2"/>
      </rPr>
      <t>haemoglobin</t>
    </r>
    <r>
      <rPr>
        <sz val="8"/>
        <color indexed="8"/>
        <rFont val="Calibri"/>
        <family val="2"/>
      </rPr>
      <t> or </t>
    </r>
    <r>
      <rPr>
        <sz val="8"/>
        <rFont val="Calibri"/>
        <family val="2"/>
      </rPr>
      <t>anaemia</t>
    </r>
    <r>
      <rPr>
        <sz val="8"/>
        <color indexed="8"/>
        <rFont val="Calibri"/>
        <family val="2"/>
      </rPr>
      <t>. Iron is stored bound to the protein ferritin. If all iron levels low, increase HCL, protein &amp; liver function as well as copper &amp; calcium. This is the best indicator of iron status.  50 or above is ideal. Ferritin levels may rise in acute phase reactions such as infections, cancer etc to give a false normal or high result.</t>
    </r>
  </si>
  <si>
    <t>A hormone which helps with milk production. It is also a stress hormone, and short-term spikes in this test are common. Prolactin is regulated by dopamine, so medications which interfere with dopamine can cause higher levels. Can be raised from stress, some medications, low functioning thyroid, pregnancy and/or lactation, excessive exercise, kidney disease, liver disease, PCOS, autoimmune condition, or a pituitary or hypothalamus tumour. This can lead to depression and mood changes, anxiety, headaches, menopausal symptoms, weight gain, infertility and vision problems.</t>
  </si>
  <si>
    <t>mL/min</t>
  </si>
  <si>
    <t>g/L</t>
  </si>
  <si>
    <t>U/L</t>
  </si>
  <si>
    <t>Urea is produced when protein is broken down by the body. Healthy kidneys eliminate more than 90% of the urea the body produces, so blood levels indicate how well your kidneys are working. Can be increased dur to a high protein diet, kidney disease or dehydration, bleeding in the gastrointestinal tract, aging, severe infections, tissue damage, major surgery, or starvation.</t>
  </si>
  <si>
    <t>%</t>
  </si>
  <si>
    <t>Unit</t>
  </si>
  <si>
    <t>x10^9/L</t>
  </si>
  <si>
    <t>IU/mL</t>
  </si>
  <si>
    <t>Recommend any further tests if needed</t>
  </si>
  <si>
    <t>Mean corpuscular volume (MCV) is a measurement of the average size of your RBCs. Level elevated when RBCs are larger than normal (macrocytic), for example in anaemia caused by vitamin B12 or folate deficiency, liver disease, alcohol or drugs/medications. When decreased, your RBCs are smaller than normal (microcytic) as is seen in iron deficiency anaemia or thalassaemia. Low is indicative of B6 deficiency</t>
  </si>
  <si>
    <t>pmol/L</t>
  </si>
  <si>
    <t>mU/L</t>
  </si>
  <si>
    <t>Zinc</t>
  </si>
  <si>
    <t>Copper</t>
  </si>
  <si>
    <t>Test</t>
  </si>
  <si>
    <t>Result</t>
  </si>
  <si>
    <t>Optimal range</t>
  </si>
  <si>
    <t>15 - 17</t>
  </si>
  <si>
    <t>x100,000</t>
  </si>
  <si>
    <t>ug/dL</t>
  </si>
  <si>
    <t>Copper: Zinc ratio</t>
  </si>
  <si>
    <t>Bound copper</t>
  </si>
  <si>
    <t>Unbound copper</t>
  </si>
  <si>
    <t>(5 - 15)</t>
  </si>
  <si>
    <t>non-caeruloplasmin unbound copper</t>
  </si>
  <si>
    <t>bioavailable copper</t>
  </si>
  <si>
    <t>non-bioavailable copper and harmful</t>
  </si>
  <si>
    <t>A protein which carries copper around the body, and prevents the copper from oxidising and damaging the body.</t>
  </si>
  <si>
    <t>nmol/L</t>
  </si>
  <si>
    <t>mg/L</t>
  </si>
  <si>
    <t>SHBG</t>
  </si>
  <si>
    <t>Intermediate Conversion</t>
  </si>
  <si>
    <t>Mean Cell Haemoglobin - the average amount of haemoblobin in the red blood cells. Low levels indicate low haemoglobin, which can be a result of Thalassaemia minor (genetic blood disorder), especially alpha thal minor that results in smaller RBC with less haemoglobin.</t>
  </si>
  <si>
    <r>
      <t>Reflects true available iron by measuring the amount of haemoglobin (a </t>
    </r>
    <r>
      <rPr>
        <sz val="8"/>
        <rFont val="Calibri"/>
        <family val="2"/>
      </rPr>
      <t>protein</t>
    </r>
    <r>
      <rPr>
        <sz val="8"/>
        <color indexed="8"/>
        <rFont val="Calibri"/>
        <family val="2"/>
      </rPr>
      <t> found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cancers,living in high altitudes, smoking or COPD, or other causes.</t>
    </r>
  </si>
  <si>
    <r>
      <t>T3 is one of two major </t>
    </r>
    <r>
      <rPr>
        <sz val="8"/>
        <rFont val="Calibri"/>
        <family val="2"/>
      </rPr>
      <t>hormones</t>
    </r>
    <r>
      <rPr>
        <sz val="8"/>
        <color indexed="8"/>
        <rFont val="Calibri"/>
        <family val="2"/>
      </rPr>
      <t xml:space="preserve"> produced by the thyroid gland, of which this one is the biologically active form. The blood test measures the amount of free (unattached) T3 hormone in your blood. If there are any issues converting from T4 to T3, the reverse T3 test can indicate this. Nutrients needs for this include selenium, zinc, and vitamin D. Stress, dysbiosis of gut bacteria and pathogenic bacteria and parasites can affect the conversion of T4 to T3. </t>
    </r>
  </si>
  <si>
    <t>What day in your cycle was the test done on? If not known, then it can be difficult to determine what your female hormone levels should be at, as they vary from day to day.</t>
  </si>
  <si>
    <t>Thyroid-stimulating hormone is made by the pituitary gland &amp; is the stimulating hormone to the thyroid to make thyroid hormones T4 and T3. The thyroid gland is your major metabolic controller, managing the metabolic rate, or how fast you produce energy, or how fast or well all body systems and cells work! Higher TSH results result from and suggest a low functioning thyroid (ie hypothyroidism), and low functioning cells and body systems. This also contributes to weight gain, low moods and other low states.A low TSH causes hyper body states, such as anxiety, high energy production, weight loss and more, known as hyperthyroidism.</t>
  </si>
  <si>
    <t>The main male hormone, associated with fertility, growth, healthy weight, bone density, and other health aspects.</t>
  </si>
  <si>
    <t>T4/T3 ratio</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</si>
  <si>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t>
  </si>
  <si>
    <t>Pathology Testing and Collection Centres</t>
  </si>
  <si>
    <t>Queensland</t>
  </si>
  <si>
    <t>QML</t>
  </si>
  <si>
    <t>State</t>
  </si>
  <si>
    <t>Company</t>
  </si>
  <si>
    <t>Website</t>
  </si>
  <si>
    <t>http://qml.com.au/collectioncentres.aspx</t>
  </si>
  <si>
    <t>S&amp;N</t>
  </si>
  <si>
    <t>NSW</t>
  </si>
  <si>
    <t>Laverty</t>
  </si>
  <si>
    <t>https://laverty.com.au/patients/locations</t>
  </si>
  <si>
    <t>ACT</t>
  </si>
  <si>
    <t>Victoria</t>
  </si>
  <si>
    <t xml:space="preserve">Dorevich </t>
  </si>
  <si>
    <t>http://dorevich.com.au/patients/find-a-collection-centre/</t>
  </si>
  <si>
    <t>Tasmania</t>
  </si>
  <si>
    <t>TML</t>
  </si>
  <si>
    <t>SA</t>
  </si>
  <si>
    <t>http://www.abbottpathology.com.au/CollectionCentres.aspx</t>
  </si>
  <si>
    <t>WA</t>
  </si>
  <si>
    <t>Western Diagnostic Pathology</t>
  </si>
  <si>
    <t>https://www.wdp.com.au/patients/find-a-collection-centre/</t>
  </si>
  <si>
    <t>NT</t>
  </si>
  <si>
    <t>Phone</t>
  </si>
  <si>
    <t>http://www.tmlpath.com.au/IamaPatient/PatientCollectionServices/CollectionCentres.aspx</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</si>
  <si>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t>
    </r>
  </si>
  <si>
    <t>An inflammatory marker, associated with heart disease risk if elevated. If elevated can indicate a vitamin B12 deficiency or issues with folate metabolism (ie, MTHFR genetic defects) and folate deficiency, or B6 deficiency. Low levels (&lt;6) result from CBS defects affecting liver function</t>
  </si>
  <si>
    <t>High levels of copper can indicate candida or other rparasites or CBS defects, which can affect iron to cause anaemia, Wilson's disease, affect the thyroid, nervous system, adrenals, musculoskeletal issues, high cholesterol and gallstones</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</si>
  <si>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t>
    </r>
  </si>
  <si>
    <t>Oestrogen</t>
  </si>
  <si>
    <t>&lt;150</t>
  </si>
  <si>
    <t>Female hormone level. Should not be high in men!</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</si>
  <si>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</si>
  <si>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The male hormone, present in low amounts in women. Higher levels can result in loss of hair from the head, increased hair on other parts of the body, imbalance to female cycles, infertility, period symptoms, pains and PCOS.</t>
  </si>
  <si>
    <t>Vitamin B12</t>
  </si>
  <si>
    <t>Folate</t>
  </si>
  <si>
    <t>Protein</t>
  </si>
  <si>
    <t>Lifestyle:</t>
  </si>
  <si>
    <t>Liver function:</t>
  </si>
  <si>
    <t>Kidney function:</t>
  </si>
  <si>
    <t>Thyroid function:</t>
  </si>
  <si>
    <t>Immune function:</t>
  </si>
  <si>
    <t>Key Nutrients:</t>
  </si>
  <si>
    <t>Inflammation:</t>
  </si>
  <si>
    <t>Digestive system:</t>
  </si>
  <si>
    <t>Stomach acid</t>
  </si>
  <si>
    <t>Leaky gut</t>
  </si>
  <si>
    <t>Oxidative stress:</t>
  </si>
  <si>
    <t>Heart health:</t>
  </si>
  <si>
    <t>Deficient</t>
  </si>
  <si>
    <t>Good</t>
  </si>
  <si>
    <t>High</t>
  </si>
  <si>
    <t>Carbohydrates/sugar</t>
  </si>
  <si>
    <t>N/A</t>
  </si>
  <si>
    <t>Clinipath (S&amp;N/Sonic)</t>
  </si>
  <si>
    <t>PathWest</t>
  </si>
  <si>
    <t>Uric acid (urate)</t>
  </si>
  <si>
    <t>Phosphorus</t>
  </si>
  <si>
    <t>Australian Clinical Labs</t>
  </si>
  <si>
    <r>
      <t xml:space="preserve">Bilirubin is a metabolic byproduct of </t>
    </r>
    <r>
      <rPr>
        <sz val="8"/>
        <color indexed="8"/>
        <rFont val="Calibri"/>
        <family val="2"/>
      </rPr>
      <t xml:space="preserve"> haemoglobin breakdown from damaged or old red blood cells. High bilirubin levels can cause </t>
    </r>
    <r>
      <rPr>
        <sz val="8"/>
        <rFont val="Calibri"/>
        <family val="2"/>
      </rPr>
      <t>jaundice (yellowing skin and/or eyes)</t>
    </r>
    <r>
      <rPr>
        <sz val="8"/>
        <color indexed="8"/>
        <rFont val="Calibri"/>
        <family val="2"/>
      </rPr>
      <t>. High levels can indicate use of antibiotics, codeine, many medications, gallstones and bile duct blockages, prolonged fasting, haemolytic anaemia, pernicious anaemia, Gilbert syndrome, allergies (high histamine), genetic factors (COMT or PEMT), alcohol. This can cause mental health symptoms and mood issues, predisposition to gall stones, dysbiosis and gut issues, medication intolerances, oestrogen dominance symptoms, impaired dopamine from high glutamate levels, leaky gut and leaky brain. Low in anaemia, vitamin C ()false negative) , high caffeine, salicylates.</t>
    </r>
  </si>
  <si>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High levels indicate haemolytic or other anaemias, or iron overload or poisoning, or increased absorption (as in haemochromatosis). Chronic illness can see a low serum iron, decreased TIBC and normal TS.</t>
  </si>
  <si>
    <t>Transferrin transports iron ions in the blood. Transferrin is a negative acute phase reaction, with reduced levels being due to increased inflammation, or from excess alcohol, or nephrotic syndrome. High levels can indicate iron deficiency, hypothyroid, B12 deficiency, acute liver disease, pregnancy or OCP use.</t>
  </si>
  <si>
    <t>Sodium</t>
  </si>
  <si>
    <t>5 - 7.5</t>
  </si>
  <si>
    <t>40 - 60%</t>
  </si>
  <si>
    <t>24 - 44%</t>
  </si>
  <si>
    <t>0 - 7%</t>
  </si>
  <si>
    <t>0 - 2%</t>
  </si>
  <si>
    <t>0 - 1%</t>
  </si>
  <si>
    <t>fL</t>
  </si>
  <si>
    <t>&gt;150</t>
  </si>
  <si>
    <t>The body's potassium level can affect the heart's rhythm &amp; ability to contract.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High levels from cellular or tissue damage, or acidosis.</t>
  </si>
  <si>
    <t>ACTH</t>
  </si>
  <si>
    <t>1.1-11.1</t>
  </si>
  <si>
    <t>Cortisol (7:02am)</t>
  </si>
  <si>
    <t>HPL (adjusted)</t>
  </si>
  <si>
    <t>Faecal (Bioscreen)</t>
  </si>
  <si>
    <t>Strep &amp; Eubacterium overgrowth. Low E. coli</t>
  </si>
  <si>
    <r>
      <t>·</t>
    </r>
    <r>
      <rPr>
        <sz val="7"/>
        <color indexed="8"/>
        <rFont val="Times New Roman"/>
        <family val="1"/>
      </rPr>
      <t xml:space="preserve">         </t>
    </r>
    <r>
      <rPr>
        <sz val="11"/>
        <color theme="1"/>
        <rFont val="Calibri"/>
        <family val="2"/>
        <scheme val="minor"/>
      </rPr>
      <t>HTMA (hair tissue mineral analysis) - for nutrition levels in hair plus heavy metals that can contribute to pyrroles</t>
    </r>
  </si>
  <si>
    <r>
      <t>·</t>
    </r>
    <r>
      <rPr>
        <sz val="7"/>
        <color indexed="8"/>
        <rFont val="Times New Roman"/>
        <family val="1"/>
      </rPr>
      <t xml:space="preserve">         </t>
    </r>
    <r>
      <rPr>
        <sz val="11"/>
        <color theme="1"/>
        <rFont val="Calibri"/>
        <family val="2"/>
        <scheme val="minor"/>
      </rPr>
      <t>Improve adrenal function</t>
    </r>
  </si>
  <si>
    <r>
      <t>·</t>
    </r>
    <r>
      <rPr>
        <sz val="7"/>
        <color indexed="8"/>
        <rFont val="Times New Roman"/>
        <family val="1"/>
      </rPr>
      <t xml:space="preserve">         </t>
    </r>
    <r>
      <rPr>
        <sz val="11"/>
        <color theme="1"/>
        <rFont val="Calibri"/>
        <family val="2"/>
        <scheme val="minor"/>
      </rPr>
      <t>Improve gut function (improve stomach acid and reduce leaky gut)</t>
    </r>
  </si>
  <si>
    <r>
      <t>·</t>
    </r>
    <r>
      <rPr>
        <sz val="7"/>
        <color indexed="8"/>
        <rFont val="Times New Roman"/>
        <family val="1"/>
      </rPr>
      <t xml:space="preserve">         </t>
    </r>
    <r>
      <rPr>
        <sz val="11"/>
        <color indexed="8"/>
        <rFont val="Calibri"/>
        <family val="2"/>
      </rPr>
      <t>Modulat</t>
    </r>
    <r>
      <rPr>
        <sz val="11"/>
        <color theme="1"/>
        <rFont val="Calibri"/>
        <family val="2"/>
        <scheme val="minor"/>
      </rPr>
      <t>e immune system function (for autoimmune issues and possible chronic infection)</t>
    </r>
  </si>
  <si>
    <r>
      <t>·</t>
    </r>
    <r>
      <rPr>
        <sz val="7"/>
        <color indexed="8"/>
        <rFont val="Times New Roman"/>
        <family val="1"/>
      </rPr>
      <t xml:space="preserve">         </t>
    </r>
    <r>
      <rPr>
        <sz val="11"/>
        <color theme="1"/>
        <rFont val="Calibri"/>
        <family val="2"/>
        <scheme val="minor"/>
      </rPr>
      <t>MTHFR - to check suspected effects of this genetic defect on high folate levels, poor detoxing, poor thyroid and other symptoms</t>
    </r>
  </si>
  <si>
    <t>Pathology Analysis and Reporting Tool</t>
  </si>
  <si>
    <t>Age</t>
  </si>
  <si>
    <t>Date of report</t>
  </si>
  <si>
    <t>Client Details</t>
  </si>
  <si>
    <t>Unit of measure</t>
  </si>
  <si>
    <t>Test information and meanings</t>
  </si>
  <si>
    <t>RED CELL QUALITY</t>
  </si>
  <si>
    <t>0.33-0.46</t>
  </si>
  <si>
    <t>1.9-3.1</t>
  </si>
  <si>
    <t>IMMUNE SYSTEM FUNCTION</t>
  </si>
  <si>
    <t>Triglyceride : HDL ratio. &lt;0.8 (good)                  &lt;1.8 (average)            &gt;1.8 (bad)</t>
  </si>
  <si>
    <t>ELECTROLYTES &amp; KIDNEY FUNCTION</t>
  </si>
  <si>
    <t>150-450</t>
  </si>
  <si>
    <t>137-147</t>
  </si>
  <si>
    <t>3.5-5.0</t>
  </si>
  <si>
    <t>96-109</t>
  </si>
  <si>
    <t>25-33</t>
  </si>
  <si>
    <t>0.7-1.1</t>
  </si>
  <si>
    <t>4-17</t>
  </si>
  <si>
    <t>2.0-7.0</t>
  </si>
  <si>
    <t>40-110</t>
  </si>
  <si>
    <t>0.14-0.35</t>
  </si>
  <si>
    <t>80-250</t>
  </si>
  <si>
    <t>2.25-2.65</t>
  </si>
  <si>
    <t>0.8-1.5</t>
  </si>
  <si>
    <t>35-50</t>
  </si>
  <si>
    <t>60-82</t>
  </si>
  <si>
    <t>3.0-7.7</t>
  </si>
  <si>
    <t>* some test results cannot be interpreted accurately if not done in a fasted state</t>
  </si>
  <si>
    <t>170-450</t>
  </si>
  <si>
    <t>FEMALE HORMONES</t>
  </si>
  <si>
    <t>Day # in cycle when tested?</t>
  </si>
  <si>
    <t>20-110</t>
  </si>
  <si>
    <t>THYROID FUNCTION</t>
  </si>
  <si>
    <t>MALE HORMONES</t>
  </si>
  <si>
    <t>OTHER TESTS</t>
  </si>
  <si>
    <t>&lt;4.5</t>
  </si>
  <si>
    <t>0-15</t>
  </si>
  <si>
    <t>100-535 (am)   80-480 (pm)</t>
  </si>
  <si>
    <t>10-25</t>
  </si>
  <si>
    <t>0.8-1.9</t>
  </si>
  <si>
    <t>0.15-0.45</t>
  </si>
  <si>
    <t>HEALTH RISK FACTORS</t>
  </si>
  <si>
    <t>Clinic Details</t>
  </si>
  <si>
    <t>Practitioner</t>
  </si>
  <si>
    <t>Clinic name</t>
  </si>
  <si>
    <t>Clinic address</t>
  </si>
  <si>
    <t>Clinic phone</t>
  </si>
  <si>
    <t>Pathology analysis information</t>
  </si>
  <si>
    <t>Results interpretation</t>
  </si>
  <si>
    <t>If your result is within the optimum range, it is coloured green. Hence green results are GOOD!</t>
  </si>
  <si>
    <t>If your result is outside of the optimum range, it is coloured red. Red results are not ideal.</t>
  </si>
  <si>
    <t xml:space="preserve">If your result is particularly significant, severe or abnormal, it has been highlighted in yellow too. </t>
  </si>
  <si>
    <t>Client name</t>
  </si>
  <si>
    <t xml:space="preserve">Serum iron levels are quickly changeable due to recent food intake and other factors, and  therefore is not good indication of true iron levels. </t>
  </si>
  <si>
    <t>How quickly red blood cells are destroyed in the blood sample, indicating a bad sample taken.</t>
  </si>
  <si>
    <t>Glucose (FASTING)</t>
  </si>
  <si>
    <t>Iron - intake</t>
  </si>
  <si>
    <t>Iron - absorbed</t>
  </si>
  <si>
    <t>HbA1c %</t>
  </si>
  <si>
    <t>&lt;6.1</t>
  </si>
  <si>
    <t>Diabetes marker, looking at the average of 120 days of blood sugar levels (in the red blood cells)</t>
  </si>
  <si>
    <t>HbA1c SI</t>
  </si>
  <si>
    <t>mmol/mol</t>
  </si>
  <si>
    <t>&lt;43</t>
  </si>
  <si>
    <t>Pyrrole marker of HPL compound found in the urine. Result may not correlate with symptoms, and can return a negative or low result if exposed to light, heat or too long a time to get the sample to the lab to be tested.</t>
  </si>
  <si>
    <t>Anaemia risk:</t>
  </si>
  <si>
    <t>Liver enzymes - ALP</t>
  </si>
  <si>
    <t>Liver enzymes - ALT</t>
  </si>
  <si>
    <t>Liver enzymes - AST</t>
  </si>
  <si>
    <t>Liver enzymes - GGT</t>
  </si>
  <si>
    <t>Bilirubin</t>
  </si>
  <si>
    <t>Urea</t>
  </si>
  <si>
    <t>Creatinine</t>
  </si>
  <si>
    <t>Urate (Uric acid)</t>
  </si>
  <si>
    <t>Estimated Kidney %</t>
  </si>
  <si>
    <t>T4 - Inactive hormone</t>
  </si>
  <si>
    <t>T3 - Active hormone</t>
  </si>
  <si>
    <t>T4-T3 ratio</t>
  </si>
  <si>
    <t>Thyroid antibodies</t>
  </si>
  <si>
    <t>White blood cells</t>
  </si>
  <si>
    <t>Globulins</t>
  </si>
  <si>
    <t>Short term - CRP</t>
  </si>
  <si>
    <t>Neut/Lymph ratio</t>
  </si>
  <si>
    <t>Low</t>
  </si>
  <si>
    <t>Stress - Cortisol</t>
  </si>
  <si>
    <t>Legal action will be taken and penalties will apply.</t>
  </si>
  <si>
    <t>5-15%</t>
  </si>
  <si>
    <t>There are multiple nutrient deficiencies in these results, mainly of iron, vitamin B12, zinc, vitamin D, protein and perhaps others. The low iron is confirmed in multiple results and will be contributing to poor thyroid function, low energy, and poor circulation, brain fog, muscle aches, and other symptoms. Most of these deficiencies are not the because of a poor diet, but of poor digestion and reduced absorption of nutrients. The low vitamin B12 will also be contributing to similar symptoms and also of poor skin and gut integrity and slow repair of these. Folate is excessive, which can be from genetic factors as well as high intake of foods or supplements with added folic acid (the artificial form of folate, which can make symptoms worse. Some of these deficiencies (iron, zinc, protein, and B12) are resulting in a very poor production of white blood cells that are your immune system cells which protect you from infections. Many of these known deficiencies affect the thyroid function, which is functioning very low, or is a "hypothyroid" diagnosis. Unfortunately, there are thyroid antibodies present too, meaning an autoimmune attack against the thyroid, which changes the diagnosis to "Hashimoto's disease". Low functioning thyroid will contribute to low energy, poor memory and concentration, poor circulation, low stomach acid production, low metabolism, depression, and any other "low" states in the body, as the thyroid is the control centre of the metabolic rate of every cell in the body. This must be addressed as a priority, but hasn't been worked on at all thus far. Cortisol is high, indicating a high stress response. This can strain the adrenal glands which produce cortisol, and cause deficiencies in some nutrients needed to make the stress hormones (zinc, magnesium, B-vitamins and vitamin C). Zinc level is very low, which proves that the zinc picolinate is NOT working after all this time. This form of zinc MUST be changed to bring up this level and this will improve reduce so many symptoms! Copper is marginally low, but the main issues with this is the low zinc:copper ratio which causes a lot of mental health symptoms, and the high unbound copper (not bound to a protein that protects it) and thus causes a lot of oxidative damage to cells and tissues, and therefore symptoms. Stool sample found a streptococcus overgrowth which can cause multiple gut and mental health and other systemic (whole body) symptoms too.</t>
  </si>
  <si>
    <r>
      <t>·</t>
    </r>
    <r>
      <rPr>
        <sz val="7"/>
        <color indexed="8"/>
        <rFont val="Times New Roman"/>
        <family val="1"/>
      </rPr>
      <t xml:space="preserve">         </t>
    </r>
    <r>
      <rPr>
        <sz val="11"/>
        <color theme="1"/>
        <rFont val="Calibri"/>
        <family val="2"/>
        <scheme val="minor"/>
      </rPr>
      <t>Reduce effects of pyrroles (low zinc, high unbound copper, and other nutrient deficiencies)</t>
    </r>
  </si>
  <si>
    <t>(Y/N)</t>
  </si>
  <si>
    <r>
      <t xml:space="preserve">There is a belief that uric acid is produced by the breakdown of purines in some foods. If too much is produced or not enough is excreted, it accumulates especially in the joints and can cause gout. Most uric acid is removed by the kidneys; the remainder excreted in the faeces. Uric acid is a very potent antioxidant and free radical scavenger. </t>
    </r>
    <r>
      <rPr>
        <sz val="8"/>
        <color indexed="8"/>
        <rFont val="Calibri"/>
        <family val="2"/>
      </rPr>
      <t>High indicates poor kidney function, stress, alcohol, medications, some cancers, hypothyroidism, and poor antioxidant intake. Low levels can be normal or indicate good kidney function or low molybdenum levels (and sulphur intolerance).</t>
    </r>
  </si>
  <si>
    <t xml:space="preserve">Calcium is essential for the proper functioning of muscles,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</si>
  <si>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Chloride:Phosphate ratio</t>
  </si>
  <si>
    <t>&gt;102</t>
  </si>
  <si>
    <t>Higher than 102 result can indicate primary hyperparathyroidism.</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</si>
  <si>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Elevated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</si>
  <si>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kiver or kidney disease. High levels can occur when a person is chronically </t>
    </r>
    <r>
      <rPr>
        <sz val="8"/>
        <rFont val="Calibri"/>
        <family val="2"/>
      </rPr>
      <t xml:space="preserve">dehydrated, or vitamin A deficiency, high protein diet, or kidney dysfunction. </t>
    </r>
  </si>
  <si>
    <t>Red Blood Cell count. Low levels suggest one of more nutrient deficiencies needed to make them, or blood loss or low thyroid function. Low level is  associated with low energy/fatigue. High levels can be from dehydration if only a minor high, or a Thalassaemia genetic condition especially if of Greek or Italian descent if consistently higher.</t>
  </si>
  <si>
    <t>Allergies/Autoimmune?</t>
  </si>
  <si>
    <t>Upper GIT Sx?</t>
  </si>
  <si>
    <t>Lower GIT Sx?</t>
  </si>
  <si>
    <t>FOLATE (serum)</t>
  </si>
  <si>
    <t>FOLATE (red cells)</t>
  </si>
  <si>
    <t>&gt;450</t>
  </si>
  <si>
    <r>
      <rPr>
        <sz val="8"/>
        <color indexed="8"/>
        <rFont val="Calibri"/>
        <family val="2"/>
      </rPr>
      <t>This test measures amount of all proteins in the blood available to transport iron, including transferrin, but not  ferritin, which only binds to stored iron. To interpret </t>
    </r>
    <r>
      <rPr>
        <sz val="8"/>
        <rFont val="Calibri"/>
        <family val="2"/>
      </rPr>
      <t>iron levels</t>
    </r>
    <r>
      <rPr>
        <sz val="8"/>
        <color indexed="8"/>
        <rFont val="Calibri"/>
        <family val="2"/>
      </rPr>
      <t> in the blood must know how much of the binding protein transferrin is also present. TIBC  tests the amount of iron that can be transported in your blood. The amount that can be transported depends on the blood level of the protein transferrin. Iron deficiency, OCP and fluoride can increase TIBC.</t>
    </r>
  </si>
  <si>
    <t>IRON LEVELS</t>
  </si>
  <si>
    <t>Save this file into the client's folder with their name and month of test in the file name</t>
  </si>
  <si>
    <t>E/LFT (Biochemistry)</t>
  </si>
  <si>
    <t>THYROID PANEL</t>
  </si>
  <si>
    <t>IRON STUDIES</t>
  </si>
  <si>
    <t>CHOLESTEROL &amp; LIPID PANEL</t>
  </si>
  <si>
    <t>VITAMIN B12 and FOLATE</t>
  </si>
  <si>
    <t>INFLAMMATION</t>
  </si>
  <si>
    <t>1-30</t>
  </si>
  <si>
    <t>Folate (serum)</t>
  </si>
  <si>
    <t>Vitamin B12 (serum)</t>
  </si>
  <si>
    <t>0.04-.40</t>
  </si>
  <si>
    <t>0.2-1.0</t>
  </si>
  <si>
    <r>
      <t xml:space="preserve">C-reactive protein (CRP) is </t>
    </r>
    <r>
      <rPr>
        <sz val="8"/>
        <color indexed="8"/>
        <rFont val="Calibri"/>
        <family val="2"/>
      </rPr>
      <t xml:space="preserve">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</si>
  <si>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A non-specific marker of chronic inflammation.  ESR increases as short-term illness progresses, and drops as it clears. Can be elevated with menstruation.</t>
  </si>
  <si>
    <t>&lt;102</t>
  </si>
  <si>
    <t>Chloride:Phosphate Ratio</t>
  </si>
  <si>
    <t>Neutrophil/ Lymphocyte Ratio</t>
  </si>
  <si>
    <t>URIC ACID (Urate)</t>
  </si>
  <si>
    <t>CREATININE</t>
  </si>
  <si>
    <t>UREA</t>
  </si>
  <si>
    <t>SODIUM</t>
  </si>
  <si>
    <t>POTASSIUM</t>
  </si>
  <si>
    <t>CHLORIDE</t>
  </si>
  <si>
    <t>BICARBONATE</t>
  </si>
  <si>
    <t>MAGNESIUM</t>
  </si>
  <si>
    <t>ANION GAP</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</si>
  <si>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8-10 hour fast. A high anion gap can affect insulin, cortisol and TSH by raising them, while lowering free cholesterol. </t>
  </si>
  <si>
    <t>GLUCOSE</t>
  </si>
  <si>
    <t>CALCIUM (Corrected)</t>
  </si>
  <si>
    <t>PHOSPHATE</t>
  </si>
  <si>
    <t>TOTAL PROTEIN</t>
  </si>
  <si>
    <t>ALBUMIN</t>
  </si>
  <si>
    <t>GLOBULIN</t>
  </si>
  <si>
    <t>Adrenocorticotropic Hormone, produced and secreted by the anterior pitutary gland. It is an important part of the Hypothalamic-Pituitary-Adrenal (HPA) axis, and is produced in response to stress.</t>
  </si>
  <si>
    <t>Stress - ACTH</t>
  </si>
  <si>
    <t>DHEAS - male</t>
  </si>
  <si>
    <t>DHEAS - female</t>
  </si>
  <si>
    <t xml:space="preserve">A female hormone, responsible for maintaining balance with oestrogen, and the growth of an embryo. An imbalance with oestrogen (E2) can cause all PMS, menstrual cycle symptoms, infertility and other symptoms. Low in times of stress, low thyroid function, low fat diets, nutrient deficiencies, peri- and menopause and more. </t>
  </si>
  <si>
    <t>Iron - stores (male)</t>
  </si>
  <si>
    <t>Iron - stores (female)</t>
  </si>
  <si>
    <t>There are 3 types of lymphocytes, called T-cells, B-cells &amp; Natural Killer cells. T-cells develop in the thymus gland, and B-cells mature in the bone marrow. Both are important to immune function because they recognize antigens &amp; bind to antigens. Natural killer cells have the ability to kill virus-infected cells or cancer cells. Low lymphocytes (Lymphocytopenia) can occur from chronic infections, autoimmune conditions, cancers, or cancer treatments, or nutrient deficiencies (zinc, protein, B12, folate, vitamin D). High levels (Lymphocytosis)  can occur from am imbalance in other WBC, acute infections, or cancers.</t>
  </si>
  <si>
    <t>Monocytes are a type of white blood cells that fight bacteria, viruses and fungi. They are the biggest in the immune system. Formed in the bone marrow, and released in infections. Low monocytes (Monocytopenia) can result from imbalance in other WBC types, infections, cancer treatments, bone marrow disorders, inflammation, nutrient deficiencies or other causes. High if current 'fight', bacterial infection or chronic inflammation or autoimmune conditions.</t>
  </si>
  <si>
    <r>
      <t xml:space="preserve">The white blood cell (WBC) count indicates the number of white blood cells in a given amount of blood. </t>
    </r>
    <r>
      <rPr>
        <sz val="8"/>
        <color indexed="8"/>
        <rFont val="Calibri"/>
        <family val="2"/>
      </rPr>
      <t>Raised levels are an indicator that a fight or immune response is occurring. Low levels (Leukopenia) are indicative of chronic inflammation or chronic infection, depressed immune system, bone marrow conditions, or nutrient deficiencies needed to make WBC (zinc, protein, B12 and folate). High levels indicate an active or acute infection or inflammation.</t>
    </r>
  </si>
  <si>
    <t>Eosinophils are a type of white blood cell associated with allergies, atopic conditions and/or intestinal parasites. Hence when elevated is indicating an allergic reaction,in response to parasites or toxic agents. 2-6% indicative of autoimmune disease. Higher levels (12-20%) can indicate cancers.</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</si>
  <si>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Basophils can release histamine, to cause allergy symptoms.</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</si>
  <si>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myeloproliferative conditions, and autoimmune conditions. Basophils can release histamine, to cause allergy symptoms.</t>
  </si>
  <si>
    <t xml:space="preserve">Douglas Hanly Moir </t>
  </si>
  <si>
    <t xml:space="preserve">Mean corpuscular volume (MCV) is a measurement of the average volume of RBCs. Low levels indicate smaller than normal (microcytic) as is seen in iron deficiency anaemia, blood loss, vitamin B6 deficiency or thalassaemia (if iron deficiency is ruled out). High levels indicate larger than normal (macrocytic) red cells, for example in anaemia caused by vitamin B12 or folate deficiency, liver disease, alcohol or drugs/medications. </t>
  </si>
  <si>
    <t>Summarise the overall and key results at the bottom of the Results tab</t>
  </si>
  <si>
    <t>(1.0 - 1.1)</t>
  </si>
  <si>
    <t>Dysbiosis</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</si>
  <si>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stress, malnutrition or starvation, inflammation, insulin resistance, medications such as steroids and beta-blockers or others, or leptin resistance. A higher rT3 could be seen as an evolutionary adaptation to reduce the body's metabolic rate in times of stress or starvation.</t>
  </si>
  <si>
    <t xml:space="preserve">Needed to maintain proper fluid balance. Often mirrors the movement and levels of sodium. Low levels are found in cystic fibrosis, eating disorders or malnutrition. High levels from severe dehydration, kidney failure or dialysis. </t>
  </si>
  <si>
    <t xml:space="preserve">Needed for muscle contraction, heart rhythm and nerve function. Serum magnesium does not reflect tissue magnesium, and not an accurate test. </t>
  </si>
  <si>
    <t xml:space="preserve">Calcium is essential for the proper functioning of blood pressure, muscle contraction,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</si>
  <si>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Phosphorus is combined with oxygen to form ATP 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Low levels from nutrient deficiencies or diet too high in fructose, which increases phosphate excretion. High levels can be from kidney disease, or mineral imbalance, and cause calcium to be taken from bones to balance this. Can cause itchy skin and red eyes. Interacts closely with calcium.</t>
  </si>
  <si>
    <t>Potassium is needed for heart rhythm and contraction.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Low levels from malnutrition, severe vomiting or diarrhoea or dehydration. High levels from cellular or tissue damage, severe dehydration, medications, adrenal insufficiency (low cortisol) or acidosis.</t>
  </si>
  <si>
    <t>Sodium helps regulate water balance into and out of the body and cells. Low levels due to stress, adrenal insufficiency or kidney health. High levels from too much table salt, or high water intake, or fluid loss from sweating, vomiting or diarrhoea, or medications (corticosteroids).</t>
  </si>
  <si>
    <t>Used as a marker for liver and bone disorders. Elevated in obstructed liver/bile conditions, cirrhosis, bone growth (common in children and adolescents), tumours, RA, fluoride, vit B3, various medications, or a recent meal. Low levels can result from hypothyroid, malnutrition, perncious anaemia, scurvy, coeliac disease, excess vitamin Bs, and low zinc.</t>
  </si>
  <si>
    <r>
      <t>Is a measure of all of the </t>
    </r>
    <r>
      <rPr>
        <sz val="8"/>
        <rFont val="Calibri"/>
        <family val="2"/>
      </rPr>
      <t>proteins</t>
    </r>
    <r>
      <rPr>
        <sz val="8"/>
        <color indexed="8"/>
        <rFont val="Calibri"/>
        <family val="2"/>
      </rPr>
      <t> in the serum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</si>
  <si>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High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</si>
  <si>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 or MTHFR defects.</t>
    </r>
  </si>
  <si>
    <t>Urea is produced when protein is broken down by the body. Healthy kidneys eliminate more than 90% of the urea the body produces, so blood levels indicate how well your kidneys are working. High results from a high protein diet, kidney disease or dehydration, bleeding in the gastrointestinal tract, aging, severe infections, tissue damage, major surgery, or starvation.</t>
  </si>
  <si>
    <t>Nutrient</t>
  </si>
  <si>
    <t>Low vitamin D, high PTH, high Prolactin</t>
  </si>
  <si>
    <t>Carbohydrates</t>
  </si>
  <si>
    <t>Low Triglycerides, low Triglyceride:HDL ratio, low Glucose, low HbA1c</t>
  </si>
  <si>
    <t>High MCV</t>
  </si>
  <si>
    <t>Iron (intake)</t>
  </si>
  <si>
    <t>Low serum iron</t>
  </si>
  <si>
    <t>Iron (metabolism/ absorption)</t>
  </si>
  <si>
    <t>Iron (stores)</t>
  </si>
  <si>
    <t>Low ferritin</t>
  </si>
  <si>
    <t>Low total protein, albumin, globulin, ferritin, haemoglobin, and transferrin</t>
  </si>
  <si>
    <t>High MCV, high bilirubin, low ALP, high homocysteine</t>
  </si>
  <si>
    <t>Vitamin C</t>
  </si>
  <si>
    <t>Low Cortisol</t>
  </si>
  <si>
    <t>Low calcium (adjusted), high PTH, high prolactin</t>
  </si>
  <si>
    <t>Low RBC, low WBC, low platelets, low cortisol, low ferritin, low haemoglobin, low total protein, low albumin, high copper</t>
  </si>
  <si>
    <t>Nutrients, Uses and Testing</t>
  </si>
  <si>
    <t>Key uses</t>
  </si>
  <si>
    <t>For energy as ATP</t>
  </si>
  <si>
    <t>For muscle contraction, blood pressure, heart function, and bones</t>
  </si>
  <si>
    <t>pH buffering mineral</t>
  </si>
  <si>
    <t>Usually mirrors the level of sodium. Needed for fluid balance, stomach acid</t>
  </si>
  <si>
    <t>Needed for heart rhythm, stomach acid production</t>
  </si>
  <si>
    <t>Low vitamin D, low testosterone, low female hormones</t>
  </si>
  <si>
    <t>blood glucose for energy</t>
  </si>
  <si>
    <t>For energy production, fuel for the heart and muscles,  cellular lipid layer, production of male/female hormones, neurotransmitter production, making vitamin D</t>
  </si>
  <si>
    <t>Energy production, thyroid function, skin and gut epithelial layer strength and integrity, methylation reactions, and production of red blood cells, white blood cells and platelets</t>
  </si>
  <si>
    <t>For organ and tissue repair, production of many hundreds of proteins and enzymes, muscle mass, neurotransmitters for good mental health</t>
  </si>
  <si>
    <t>Sodium helps regulate water balance in/out of the body and cells, for muscle and nerve functions</t>
  </si>
  <si>
    <t>Anti-inflammatory hormone, immune system modulator, needed for calcium absorption</t>
  </si>
  <si>
    <t>Immune system support, antioxidant, making of collagen for connective tissue strength and integrity, needed for iron absorption</t>
  </si>
  <si>
    <t>Needed for hundreds of pathways, enzyme reactions and functions, immune system, connective tissue integrity, skin and gut epithelial layer strength and integrity, production of proteins and neurotransmitters, stomach acid, thyroid function, and a lot more!</t>
  </si>
  <si>
    <t>T3</t>
  </si>
  <si>
    <t>urinary HPL (adjusted)</t>
  </si>
  <si>
    <t>Treatment Objectives</t>
  </si>
  <si>
    <r>
      <rPr>
        <sz val="11"/>
        <color indexed="8"/>
        <rFont val="Calibri"/>
        <family val="2"/>
      </rPr>
      <t xml:space="preserve">anaemia - </t>
    </r>
    <r>
      <rPr>
        <sz val="11"/>
        <color indexed="8"/>
        <rFont val="Calibri"/>
        <family val="2"/>
      </rPr>
      <t>Improve production of RBC, increased nutrients</t>
    </r>
  </si>
  <si>
    <t>Improve thyroid function</t>
  </si>
  <si>
    <t>Improve adrenal function</t>
  </si>
  <si>
    <t>Reduce inflammation.</t>
  </si>
  <si>
    <t>Pathology Analysis Reporting Tool Instructions</t>
  </si>
  <si>
    <t xml:space="preserve">Fill in the Client's name and details in the Setup tab. </t>
  </si>
  <si>
    <t>The "Risk factors" sections automatically copy the test results entered</t>
  </si>
  <si>
    <t>Review the "Risk factors" sections to compare the number and severity of green vs red results to determine risks</t>
  </si>
  <si>
    <t>Sold under license to the registered practitioner only. Not to be transferred, modified, sold, shared, distributed or given to any other person.</t>
  </si>
  <si>
    <t>Review the Results tab or the Summary Report tab for the detailed or summary reports, respectively.</t>
  </si>
  <si>
    <t>Save the template with the client's name and date or month/year for your records</t>
  </si>
  <si>
    <t>Use the "Print results as PDF file" buttons at the bottom of the Results and Summary tabs to save either report for the client.</t>
  </si>
  <si>
    <t>For support or questions, please contact Ross via email to ross@rosswalter.com.au. Issues with the tool will be fixed ASAP.</t>
  </si>
  <si>
    <t>Requests and support for user-related issues may be charged an additional fee.</t>
  </si>
  <si>
    <t xml:space="preserve">Anaemia Risk </t>
  </si>
  <si>
    <t>Pyrrole Calculations</t>
  </si>
  <si>
    <t>https://ahealthymeal.com/calculate-ratios-of-zinc-copper-ceruloplasmin/</t>
  </si>
  <si>
    <t>Zinc/Copper Calculator for Pyrrole Disorder</t>
  </si>
  <si>
    <t>Reference intervals for Ferritin for age groups</t>
  </si>
  <si>
    <t>https://www.sciencedirect.com/science/article/abs/pii/S0009912020308833?via%3Dihub</t>
  </si>
  <si>
    <t>NZ</t>
  </si>
  <si>
    <t>Low Ferritin, low haemoglobin, low transferrin, low transferrin saturation, high TIBC, low RBC, low MCH</t>
  </si>
  <si>
    <t>Cortisol</t>
  </si>
  <si>
    <t>Cortisol is the stress hormone. Best tested in early morning</t>
  </si>
  <si>
    <t>Deficiency confirmation tests</t>
  </si>
  <si>
    <t>RCC (male)</t>
  </si>
  <si>
    <t>RCC (female)</t>
  </si>
  <si>
    <t>WCC</t>
  </si>
  <si>
    <t>GGT is an enzyme found mainly in the liver &amp; is normally present in low levels in blood. When liver is injured or the flow of bile is obstructed, the GGT level rises. It is therefore a useful marker for detecting bile duct problems before obvious symptoms. Can also be high in chronic alcohol abuse.</t>
  </si>
  <si>
    <t>Transferrin transports iron ions in the blood. Transferrin is a negative acute phase reactant, with reduced levels being due to increased inflammation, or from excess alcohol, or nephrotic syndrome. High levels can indicate iron deficiency, hypothyroid, B12 deficiency, acute liver disease, pregnancy or OCP use.</t>
  </si>
  <si>
    <t>32-48</t>
  </si>
  <si>
    <t>x10^12/L</t>
  </si>
  <si>
    <t>pg</t>
  </si>
  <si>
    <t xml:space="preserve">Gilbert's Syndrome - </t>
  </si>
  <si>
    <t>The RCPA diagnostic test for Gilbert's is a fasting total bilirubin then a post-prandial bilirubin on the same day. An increase of greater than 50% indicates Gilberts. However, it is often very clear in the cumulative blood tests results and is another reason to always go to the same lab regardless of request slip. Family history and symptoms are an excellent guide too. Check liver function and B12/folate</t>
  </si>
  <si>
    <t>MCHC</t>
  </si>
  <si>
    <t>RDW</t>
  </si>
  <si>
    <t>320-360</t>
  </si>
  <si>
    <t>11-16</t>
  </si>
  <si>
    <t>Mean Corpuscular Haemoglobin Concentration (MCHC), or the average amount of haemoglobin in a given volume of blood. This is a calculated result based on Haemoglobin and Haemoatocrit results. Low results indicate hypochromic red cells which suggests iron deficiency anaemia or Thalassaemia. Red cells cannot be hyperchromic, therefore no hyperchromic anaemias or symptoms.</t>
  </si>
  <si>
    <t xml:space="preserve">Red blood cell Distribution Width (RDW) measures the  variation in volume and size of the red blood cells. </t>
  </si>
  <si>
    <t>"Folate Trapping"</t>
  </si>
  <si>
    <t>https://www.firstclassmed.com/articles/2017/folate-trap</t>
  </si>
  <si>
    <t>Leah Hechtman - Clinical Naturopathic Medicine - info on pathology testing (still mostly reference ranges tho)</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</si>
  <si>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be from liver disease, acohol, kidney disease, autoimmune or infections, or very rarely from  leukaemia, polycythaemia vera, liver disease or other chronic conditions.</t>
  </si>
  <si>
    <t>Active B12 vs Serum B12</t>
  </si>
  <si>
    <t>Active B12 result gives you the actual B12 level. Serum B12 result measures the need for B12. For best analysis, test for BOTH!</t>
  </si>
  <si>
    <t>uses QML collection centres - https://www.i-screen.com.au/blood-testing-centres/</t>
  </si>
  <si>
    <t>i-Screen</t>
  </si>
  <si>
    <t>TrAb (Thyroid Receptor Antibodies)</t>
  </si>
  <si>
    <t>Thyroid receptor antibodies</t>
  </si>
  <si>
    <t>FBC/FBE/CBC  - RED CELLS</t>
  </si>
  <si>
    <t>FBC/FBE/CBC - WHITE CELLS</t>
  </si>
  <si>
    <t>Please note that this analysis report is NOT attempting to diagnose conditions, but to highlight nutritional deficiencies or excesses, or poor organ function which may or may not have previously been known.</t>
  </si>
  <si>
    <r>
      <t xml:space="preserve">Interpretation of the results: The "reference range" given in pathology tests is a statistical average of people who get blood tests at that lab. As healthy people generally don't get blood tests, the reference range is really just an average of previous test results </t>
    </r>
    <r>
      <rPr>
        <b/>
        <sz val="11"/>
        <color indexed="8"/>
        <rFont val="Calibri"/>
        <family val="2"/>
      </rPr>
      <t>of many sick people</t>
    </r>
    <r>
      <rPr>
        <sz val="11"/>
        <color theme="1"/>
        <rFont val="Calibri"/>
        <family val="2"/>
        <scheme val="minor"/>
      </rPr>
      <t xml:space="preserve">. The reference range used by doctors is generally </t>
    </r>
    <r>
      <rPr>
        <b/>
        <sz val="11"/>
        <color indexed="8"/>
        <rFont val="Calibri"/>
        <family val="2"/>
      </rPr>
      <t>not</t>
    </r>
    <r>
      <rPr>
        <sz val="11"/>
        <color theme="1"/>
        <rFont val="Calibri"/>
        <family val="2"/>
        <scheme val="minor"/>
      </rPr>
      <t xml:space="preserve"> a healthy range. The optimum ranges used in this report are based on research and pathology texts for the best range for healthy people. This analysis report looks at a combination of test results for a holistic view of specific risk factors. Further testing may be required to investigate issues to find the causes of some abnormal results. </t>
    </r>
  </si>
  <si>
    <t>Testing may be recommended to be repeated, say every 1-3-6 months, depending on the test, to check for progress, and to adjust treatment plans as needed.</t>
  </si>
  <si>
    <r>
      <t xml:space="preserve">The proportion of blood that is made up of red blood cells, and depends on the size of the red blood cells. </t>
    </r>
    <r>
      <rPr>
        <sz val="8"/>
        <rFont val="Calibri"/>
        <family val="2"/>
      </rPr>
      <t>Low l</t>
    </r>
    <r>
      <rPr>
        <sz val="8"/>
        <color indexed="8"/>
        <rFont val="Calibri"/>
        <family val="2"/>
      </rPr>
      <t>evels can be due to </t>
    </r>
    <r>
      <rPr>
        <sz val="8"/>
        <rFont val="Calibri"/>
        <family val="2"/>
      </rPr>
      <t>anaemia</t>
    </r>
    <r>
      <rPr>
        <sz val="8"/>
        <color indexed="8"/>
        <rFont val="Calibri"/>
        <family val="2"/>
      </rPr>
      <t xml:space="preserve">, blood loss, decreased production of red blood cells or increased  destruction of red blood cells. </t>
    </r>
    <r>
      <rPr>
        <sz val="8"/>
        <rFont val="Calibri"/>
        <family val="2"/>
      </rPr>
      <t>Pregnancy</t>
    </r>
    <r>
      <rPr>
        <sz val="8"/>
        <color indexed="8"/>
        <rFont val="Calibri"/>
        <family val="2"/>
      </rPr>
      <t> may cause decreased levels due to extra fluid in the blood. High levels when the number of red blood cells increases or when the blood volume is reduced, as in dehydration, polycythaemia or testosterone injections.</t>
    </r>
  </si>
  <si>
    <r>
      <t>Reflects true available iron by measuring the amount of haemoglobin (a </t>
    </r>
    <r>
      <rPr>
        <sz val="8"/>
        <rFont val="Calibri"/>
        <family val="2"/>
      </rPr>
      <t>protein</t>
    </r>
    <r>
      <rPr>
        <sz val="8"/>
        <color indexed="8"/>
        <rFont val="Calibri"/>
        <family val="2"/>
      </rPr>
      <t>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 living in high altitudes, smoking or COPD, testosterone injections, or other causes.</t>
    </r>
  </si>
  <si>
    <t>Red Blood Cell count. Low levels suggest one of more nutrient deficiencies needed to make them, or blood loss or low thyroid function. Low level is  associated with low energy/fatigue. High levels can be from dehydration if only a minor high, testosterone injections, or a Thalassaemia genetic condition especially if of Greek or Italian descent if consistently higher.</t>
  </si>
  <si>
    <t>Stomach Function</t>
  </si>
  <si>
    <t>Folate (Serum)</t>
  </si>
  <si>
    <t>Transferrin Sat %</t>
  </si>
  <si>
    <t xml:space="preserve">These test results summarise stomach function, as iron levels, B12, folate and proteins are dependent on good stomach acid and enzyme production. Low results here can indicate low stomach production and function. </t>
  </si>
  <si>
    <t>https://www.ncbi.nlm.nih.gov/books/NBK260/</t>
  </si>
  <si>
    <t>Red Cell Indices</t>
  </si>
  <si>
    <t>Stomach function:</t>
  </si>
  <si>
    <t>Total protein</t>
  </si>
  <si>
    <t>Transferrin sat %</t>
  </si>
  <si>
    <t>Triglyceride : HDL ratio</t>
  </si>
  <si>
    <t>Energy</t>
  </si>
  <si>
    <t>Energy production:</t>
  </si>
  <si>
    <t xml:space="preserve">Can be low in chronic or post-viral infections, autoimmune conditions, medications and malignancies, or nutrient deficiencies in zinc, protein, vitamin B12 and/or folate. High levels from acute infections and/or inflammatory conditions, or myeloproliferative conditions. </t>
  </si>
  <si>
    <t>MCV/RCC (Mentzer Index for Thalassaemia risk) (Male)</t>
  </si>
  <si>
    <t>&lt;13</t>
  </si>
  <si>
    <t>MCV/RCC (Mentzer Index for Thalassaemia risk) (Female)</t>
  </si>
  <si>
    <t xml:space="preserve">The Mentzer Index is a calculation of the MCV result divided by the RCC, as a possible marker of identifying a Thalassaemia condition from iron deficiency anaemia, and more specifically  only Beta Thalassaemia if the result is less than 13. If the result is above 13 this can possibly confirm iron deficiency anaemia. Use other results to confirm either condition. </t>
  </si>
  <si>
    <t xml:space="preserve">How well the body is converting the inactive T4 hormone to T3. Dependent on zinc, vitamin D and selenium. A high result indicates poor conversion, which confirms nutrient deficiencies of one or more of these nutrients. </t>
  </si>
  <si>
    <t>Thyroglobulin</t>
  </si>
  <si>
    <t>1.6-50</t>
  </si>
  <si>
    <t>Is a protein produced only by the thyroid, and is a marker of thyroid function or dysfunction, and sometimes used as an indicator of progress during treatment for thyroid cancer. High levels can be an indicator of a change in thyroid size, which can be from thyroid cancer or nodules or autoimmune activity in the thyroid.</t>
  </si>
  <si>
    <t>T3/rT3 ratio</t>
  </si>
  <si>
    <t>The T3:rT3 ratio can be used as a potential marker of rT3 dominance or Cellular/Tissue Hypothyroidism. This suggests that the thyroid function may be ok in producing T4 and T3, but these hormones are not able to get into the cells for a metabolic effect, thus causing similar symptoms to hypothyroid. A result below 0.2 is suggestive of cellular hypothyroidism.</t>
  </si>
  <si>
    <t>1.2-2.2</t>
  </si>
  <si>
    <t>High Active B12 but low Serum B12 - Not utilising the B12 properly. Active measures the level of B12 not the need. Consider other B’s ie B6 and cofactors such as Zn. Look out for high folate and folate “trapping” too</t>
  </si>
  <si>
    <t>An inflammatory marker, associated with inflammation and heart disease risk if elevated. If elevated can indicate a vitamin B12 deficiency or issues with folate metabolism (ie, MTHFR genetic defects) and folate deficiency, or B6 deficiency, in the elderly. Low levels (&lt;6) result from CBS defects affecting liver function. Low homocysteine can impair production of glutathione, leading to high levels of oxidating stress and tissue and cell damage.</t>
  </si>
  <si>
    <t xml:space="preserve">Mean Cell Haemoglobin (MCH) is the average amount of haemoblobin in the red blood cells. Low levels indicate low haemoglobin, which can be a result of Thalassaemia minor (genetic blood disorder), especially alpha thal minor that results in smaller RBC with less haemoglobin. High MCH can indicate macrocytic anaemia (low B12/folate), liver conditions, overactive thyroid, alcohol, high oestrogen levels, complications from infections, or other causes. High MCH tends to be associated with and related to high MCV. </t>
  </si>
  <si>
    <t>This test measures amount of all proteins in the blood available to transport iron, including transferrin, but not  ferritin, which only binds to stored iron. TIBC  tests the amount of iron that can be transported in your blood, and related to transferrin protein result. Low results can be from Thalassaemia, haemochromatosis, inflammation, anaemia of chronic disease, liver or kidney conditions, haemolysis or malnutrition. High result can indicate iron deficiency, OCP use, and fluoride.</t>
  </si>
  <si>
    <t>Zinc (plasma)</t>
  </si>
  <si>
    <t>Total Testosterone</t>
  </si>
  <si>
    <t>Androstenedione</t>
  </si>
  <si>
    <t>1.7-12.2</t>
  </si>
  <si>
    <t>13-71</t>
  </si>
  <si>
    <t>Sex Hormone Binding Globulin. 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</si>
  <si>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A metabolite of DHEA and precursor to Testosterone (and Oestrogen).</t>
  </si>
  <si>
    <t>Calculated Free Testosterone</t>
  </si>
  <si>
    <t>225-725</t>
  </si>
  <si>
    <t>3.0-10.5</t>
  </si>
  <si>
    <t>Hct (male)</t>
  </si>
  <si>
    <t>Hct (female)</t>
  </si>
  <si>
    <t>Vitamin B12 (active)</t>
  </si>
  <si>
    <t>Zinc (Serum)</t>
  </si>
  <si>
    <t>Thyroid function (TSH)</t>
  </si>
  <si>
    <t>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Unless this test is done in a fasted state, the result is useless.</t>
  </si>
  <si>
    <t>How quickly red blood cells are destroyed in the blood sample, indicating a bad sample taken. Damaged red blood cells during sample collection will cause high ALP, reduced RCC and Hct, or higher potassium, ammonia, magnesium, phosphorus, AST, ALT, LD/LDH. Haemolysed blood samples should be redone.</t>
  </si>
  <si>
    <t>Mental Health</t>
  </si>
  <si>
    <t>These results summarise the tests relevant to energy production, with the relevant nutrients or organ functions needed for energy. Low results here (or high TSH) indicates low energy production. High Transferrin Saturation or low TSH can also contribute to low energy.</t>
  </si>
  <si>
    <t>Mental Health:</t>
  </si>
  <si>
    <t>These results summarise the tests relevant to having good mental health balance, with the relevant nutrients or organ functions needed for neurotransmitter production and balance. Low results here (or a high TSH) would indicate a low production of neurotransmitters and therefore possible poor mental health symptoms. Some high results (ie, folate) or very low TSH could still result in poor mental health symptoms.</t>
  </si>
  <si>
    <t>Reason for these tests</t>
  </si>
  <si>
    <t>Insulin</t>
  </si>
  <si>
    <t>Pancreatic hormone needed for getting blood glucose into the cells, and a marker of diabetes or insulin resistance and pancreas function</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</si>
  <si>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 Isolated elevated ALT can be linked to Coeliac Disease.</t>
    </r>
  </si>
  <si>
    <t>Test Date:</t>
  </si>
  <si>
    <t>Fill in the dates for the report and 1-2 dates for the test results</t>
  </si>
  <si>
    <t>New in version 1.2.1 and higher:</t>
  </si>
  <si>
    <t>Fill in the "Your result" columns from the client's pathology results, on the Results tab</t>
  </si>
  <si>
    <t>If doing a repeat analysis, use either of the "Your results" columns as needed for a progress comparison</t>
  </si>
  <si>
    <t>&gt;40</t>
  </si>
  <si>
    <t>1300 55 44 80</t>
  </si>
  <si>
    <t>e-Results Portal</t>
  </si>
  <si>
    <t>https://www.befunctional.com.au/</t>
  </si>
  <si>
    <t>https://www.clinicallabs.com.au/</t>
  </si>
  <si>
    <t>https://www.medway.com.au/</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</si>
  <si>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chronic stress, malnutrition or starvation or low calorie diets, chronic inflammation, insulin resistance or diabetes, medications such as steroids and beta-blockers or others, or leptin resistance or obesity. A higher rT3 could be seen as an evolutionary adaptation to reduce the body's metabolic rate in times of stress or starvation, or in Winter times.</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</si>
  <si>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</si>
  <si>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Pathology Analysis Summary Report</t>
  </si>
  <si>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liver or kidney disease. High levels can occur when a person is chronically </t>
    </r>
    <r>
      <rPr>
        <sz val="8"/>
        <rFont val="Calibri"/>
        <family val="2"/>
      </rPr>
      <t xml:space="preserve">dehydrated, or vitamin A deficiency, high protein diet, or kidney dysfunction. </t>
    </r>
  </si>
  <si>
    <t>The main male hormone, associated with fertility, growth, healthy weight, bone density, and other health aspects. Can give misleading results and poor correlation to symptoms and conditions in both men and women.</t>
  </si>
  <si>
    <t>Free Androgen Index (FAI)</t>
  </si>
  <si>
    <t>A much better marker of testosterone level for detecting androgen deficiency or excess. A calculated result which takes into account the albumin level.</t>
  </si>
  <si>
    <t>The free androgen index can be used to estimate physiologically active testosterone. This index is calculated as the ratio of total testosterone divided by SHBG (both expressed in the same units) and multiplied by 100.</t>
  </si>
  <si>
    <t xml:space="preserve">  Date of test (1)</t>
  </si>
  <si>
    <t xml:space="preserve">   Fasted?*</t>
  </si>
  <si>
    <t xml:space="preserve">    Date (2)</t>
  </si>
  <si>
    <t>v1.2.2</t>
  </si>
  <si>
    <t>Improve stomach function (improve stomach acid and enzymes)</t>
  </si>
  <si>
    <t>Improve immune system function (for possible chronic infection)</t>
  </si>
  <si>
    <t>MTHFR - to check suspected effects of this genetic defect on high folate levels, poor detoxing, poor thyroid and other symptoms</t>
  </si>
  <si>
    <t>HTMA (hair tissue mineral analysis) - for nutrition levels in hair plus heavy metals that can contribute to pyrroles</t>
  </si>
  <si>
    <t>Previously the Results tab had columns for the "Latest results" and "Previous results". This caused more work to be done if you were using the same file for the same client for their 3rd or subsequent pathology results. Now you can use either results column for the previous or latest results, to keep the previous results and just add the latest results into the other column, and to make it easier and quicker to generate the client reports! To do this, use the 2 date fields on the Setup tab (instead of just one date there previously) for either the latest result or previous. These dates are now copied to the Results tab and to the Summary reports. Now there are 2 Summary Report tabs, one for the first column of results, and one for the second column, whether they contained the previous or latest results. Grey shaded cells are automatic calculations based on other results.</t>
  </si>
  <si>
    <t>© Copyright Ross Walter, 2020-2023.</t>
  </si>
  <si>
    <t>Low ratio is likely indicating a viral infection, or neutropenia, autoimmune, medications, or leukaemias. High can indicate a bacterial infection, high chronic stress (and high cortisol levels) worsening disease progression and higher mobidity/mortality risk.</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</si>
  <si>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 or a normal presentation in pregnancy due to blood plasma expansion.</t>
  </si>
  <si>
    <t>Abbot Pathology</t>
  </si>
  <si>
    <t>SA Pathology</t>
  </si>
  <si>
    <t>Email Mignon.Furnell@sa.gov.au</t>
  </si>
  <si>
    <t>mIU/L</t>
  </si>
  <si>
    <t>Long term - ESR (male)</t>
  </si>
  <si>
    <t>Long term - ESR (female)</t>
  </si>
  <si>
    <t>Unbound copper %</t>
  </si>
  <si>
    <t>Production of red blood cells and haemoglobin for carrying oxygen to all cells, for clotting, and thyroid function</t>
  </si>
  <si>
    <r>
      <t xml:space="preserve">Ferritin </t>
    </r>
    <r>
      <rPr>
        <sz val="8"/>
        <color indexed="8"/>
        <rFont val="Calibri"/>
        <family val="2"/>
      </rPr>
      <t>is the best indicator of iron status, being the iron storage protein.  Low results can be from low protein intake, low stomach acid, poor protein metabolism, low thyroid function, or blood loss. Ferritin levels may rise in acute phase reactions such as infections, inflammation, oxidative stress, cancer etc to give a false optimal or a high result. Low levels can also be related to low iron or zinc or protein intake and metabolism, regular alcohol consumption, obesity, diabetes, or liver disease.</t>
    </r>
  </si>
  <si>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acute infection or inflammation (with iron being redistributed to ferritin). High levels indicate haemolytic or other anaemias, or iron overload or poisoning, or increased absorption (as in haemochromatosis). High TS but low Ferritin may either be an iron overload, or a functional iron deficiency. Chronic illness can see a low serum iron, decreased TIBC and normal TS.</t>
  </si>
  <si>
    <t>Briony Tarling</t>
  </si>
  <si>
    <t>143 Grovely terrace, Mitchelton. Qld 4053</t>
  </si>
  <si>
    <t>0404 214 465</t>
  </si>
  <si>
    <t>Briony Tarling Herbal Medicine</t>
  </si>
  <si>
    <t>Paula Dawes</t>
  </si>
  <si>
    <t>11.6.24</t>
  </si>
  <si>
    <t>15.8.24</t>
  </si>
  <si>
    <t xml:space="preserve">Routine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</si>
</sst>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4" x14ac:knownFonts="1">
    <font>
      <sz val="11"/>
      <color theme="1"/>
      <name val="Calibri"/>
      <family val="2"/>
      <scheme val="minor"/>
    </font>
    <font>
      <sz val="8"/>
      <color indexed="8"/>
      <name val="Calibri"/>
      <family val="2"/>
    </font>
    <font>
      <sz val="8"/>
      <name val="Calibri"/>
      <family val="2"/>
    </font>
    <font>
      <sz val="8"/>
      <color indexed="63"/>
      <name val="Calibri"/>
      <family val="2"/>
    </font>
    <font>
      <sz val="10.5"/>
      <color indexed="63"/>
      <name val="Arial"/>
      <family val="2"/>
    </font>
    <font>
      <b/>
      <sz val="11"/>
      <color indexed="8"/>
      <name val="Calibri"/>
      <family val="2"/>
    </font>
    <font>
      <sz val="7"/>
      <color indexed="8"/>
      <name val="Times New Roman"/>
      <family val="1"/>
    </font>
    <font>
      <sz val="11"/>
      <color indexed="8"/>
      <name val="Calibri"/>
      <family val="2"/>
    </font>
    <font>
      <b/>
      <vertAlign val="superscript"/>
      <sz val="11"/>
      <color indexed="8"/>
      <name val="Calibri"/>
      <family val="2"/>
    </font>
    <font>
      <u/>
      <sz val="11"/>
      <color theme="10"/>
      <name val="Calibri"/>
      <family val="2"/>
    </font>
    <font>
      <b/>
      <sz val="11"/>
      <color theme="1"/>
      <name val="Calibri"/>
      <family val="2"/>
      <scheme val="minor"/>
    </font>
    <font>
      <sz val="11"/>
      <color rgb="FFFF0000"/>
      <name val="Calibri"/>
      <family val="2"/>
      <scheme val="minor"/>
    </font>
    <font>
      <sz val="11"/>
      <color theme="1"/>
      <name val="Symbol"/>
      <family val="1"/>
      <charset val="2"/>
    </font>
    <font>
      <b/>
      <sz val="12"/>
      <color theme="1"/>
      <name val="Calibri"/>
      <family val="2"/>
      <scheme val="minor"/>
    </font>
    <font>
      <b/>
      <sz val="9"/>
      <color theme="1"/>
      <name val="Calibri"/>
      <family val="2"/>
      <scheme val="minor"/>
    </font>
    <font>
      <b/>
      <sz val="9"/>
      <color rgb="FF4472C4"/>
      <name val="Calibri"/>
      <family val="2"/>
      <scheme val="minor"/>
    </font>
    <font>
      <b/>
      <sz val="10"/>
      <color theme="1"/>
      <name val="Calibri"/>
      <family val="2"/>
      <scheme val="minor"/>
    </font>
    <font>
      <sz val="8"/>
      <color theme="1"/>
      <name val="Calibri"/>
      <family val="2"/>
      <scheme val="minor"/>
    </font>
    <font>
      <b/>
      <sz val="10"/>
      <color rgb="FF00B050"/>
      <name val="Calibri"/>
      <family val="2"/>
      <scheme val="minor"/>
    </font>
    <font>
      <sz val="8"/>
      <color theme="1"/>
      <name val="Calibri"/>
      <family val="2"/>
    </font>
    <font>
      <b/>
      <sz val="9"/>
      <color rgb="FF0070C0"/>
      <name val="Calibri"/>
      <family val="2"/>
      <scheme val="minor"/>
    </font>
    <font>
      <sz val="11"/>
      <color rgb="FF00B050"/>
      <name val="Calibri"/>
      <family val="2"/>
      <scheme val="minor"/>
    </font>
    <font>
      <b/>
      <sz val="11"/>
      <color rgb="FF4472C4"/>
      <name val="Calibri"/>
      <family val="2"/>
      <scheme val="minor"/>
    </font>
    <font>
      <sz val="9"/>
      <color theme="1"/>
      <name val="Calibri"/>
      <family val="2"/>
      <scheme val="minor"/>
    </font>
    <font>
      <sz val="9"/>
      <color rgb="FF00B050"/>
      <name val="Calibri"/>
      <family val="2"/>
      <scheme val="minor"/>
    </font>
    <font>
      <b/>
      <sz val="9"/>
      <color rgb="FFFF0000"/>
      <name val="Calibri"/>
      <family val="2"/>
      <scheme val="minor"/>
    </font>
    <font>
      <b/>
      <sz val="9"/>
      <color rgb="FF00B050"/>
      <name val="Calibri"/>
      <family val="2"/>
      <scheme val="minor"/>
    </font>
    <font>
      <sz val="10"/>
      <color theme="1"/>
      <name val="Calibri"/>
      <family val="2"/>
      <scheme val="minor"/>
    </font>
    <font>
      <sz val="10"/>
      <color rgb="FF1C1E21"/>
      <name val="Arial"/>
      <family val="2"/>
    </font>
    <font>
      <b/>
      <sz val="9"/>
      <color theme="3" tint="0.39997558519241921"/>
      <name val="Calibri"/>
      <family val="2"/>
      <scheme val="minor"/>
    </font>
    <font>
      <b/>
      <sz val="16"/>
      <color theme="1"/>
      <name val="Calibri"/>
      <family val="2"/>
      <scheme val="minor"/>
    </font>
    <font>
      <b/>
      <sz val="10"/>
      <color rgb="FFFF0000"/>
      <name val="Calibri"/>
      <family val="2"/>
      <scheme val="minor"/>
    </font>
    <font>
      <b/>
      <sz val="11"/>
      <color theme="9" tint="-0.249977111117893"/>
      <name val="Calibri"/>
      <family val="2"/>
      <scheme val="minor"/>
    </font>
    <font>
      <b/>
      <sz val="11"/>
      <color rgb="FF00B050"/>
      <name val="Calibri"/>
      <family val="2"/>
      <scheme val="minor"/>
    </font>
    <font>
      <b/>
      <sz val="11"/>
      <color rgb="FFFF0000"/>
      <name val="Calibri"/>
      <family val="2"/>
      <scheme val="minor"/>
    </font>
    <font>
      <b/>
      <sz val="14"/>
      <color theme="1"/>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4"/>
      <color theme="1"/>
      <name val="Calibri"/>
      <family val="2"/>
      <scheme val="minor"/>
    </font>
    <font>
      <b/>
      <sz val="10"/>
      <color theme="3" tint="0.39997558519241921"/>
      <name val="Calibri"/>
      <family val="2"/>
      <scheme val="minor"/>
    </font>
    <font>
      <b/>
      <u/>
      <sz val="12"/>
      <color theme="1"/>
      <name val="Calibri"/>
      <family val="2"/>
      <scheme val="minor"/>
    </font>
    <font>
      <b/>
      <sz val="18"/>
      <color theme="1"/>
      <name val="Calibri"/>
      <family val="2"/>
      <scheme val="minor"/>
    </font>
    <font>
      <b/>
      <sz val="14"/>
      <color rgb="FF008000"/>
      <name val="Calibri"/>
      <family val="2"/>
    </font>
  </fonts>
  <fills count="14">
    <fill>
      <patternFill patternType="none"/>
    </fill>
    <fill>
      <patternFill patternType="gray125"/>
    </fill>
    <fill>
      <patternFill patternType="solid">
        <fgColor rgb="FF6699FF"/>
        <bgColor indexed="64"/>
      </patternFill>
    </fill>
    <fill>
      <patternFill patternType="solid">
        <fgColor rgb="FF33CCFF"/>
        <bgColor indexed="64"/>
      </patternFill>
    </fill>
    <fill>
      <patternFill patternType="solid">
        <fgColor rgb="FFFFFF00"/>
        <bgColor indexed="64"/>
      </patternFill>
    </fill>
    <fill>
      <patternFill patternType="solid">
        <fgColor theme="0"/>
        <bgColor indexed="64"/>
      </patternFill>
    </fill>
    <fill>
      <patternFill patternType="solid">
        <fgColor rgb="FFD0D8E8"/>
        <bgColor indexed="64"/>
      </patternFill>
    </fill>
    <fill>
      <patternFill patternType="solid">
        <fgColor rgb="FF4F81BD"/>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right/>
      <top/>
      <bottom style="medium">
        <color rgb="FFFFFFFF"/>
      </bottom>
      <diagonal/>
    </border>
  </borders>
  <cellStyleXfs count="2">
    <xf numFmtId="0" fontId="0" fillId="0" borderId="0"/>
    <xf numFmtId="0" fontId="9" fillId="0" borderId="0" applyNumberFormat="0" applyFill="0" applyBorder="0" applyAlignment="0" applyProtection="0">
      <alignment vertical="top"/>
      <protection locked="0"/>
    </xf>
  </cellStyleXfs>
  <cellXfs count="312">
    <xf numFmtId="0" fontId="0" fillId="0" borderId="0" xfId="0"/>
    <xf numFmtId="0" fontId="12" fillId="0" borderId="0" xfId="0" applyFont="1" applyAlignment="1">
      <alignment horizontal="left" indent="5"/>
    </xf>
    <xf numFmtId="0" fontId="13" fillId="2" borderId="1" xfId="0" applyFont="1" applyFill="1" applyBorder="1" applyAlignment="1">
      <alignment vertical="top" wrapText="1"/>
    </xf>
    <xf numFmtId="0" fontId="10" fillId="2" borderId="1" xfId="0" applyFont="1" applyFill="1" applyBorder="1" applyAlignment="1">
      <alignment horizontal="center" vertical="top" wrapText="1"/>
    </xf>
    <xf numFmtId="4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0" fillId="3" borderId="1" xfId="0" applyFont="1" applyFill="1" applyBorder="1" applyAlignment="1">
      <alignment vertical="top" wrapText="1"/>
    </xf>
    <xf numFmtId="49" fontId="10" fillId="3" borderId="1" xfId="0" applyNumberFormat="1" applyFont="1" applyFill="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horizontal="justify" vertical="top" wrapText="1"/>
    </xf>
    <xf numFmtId="0" fontId="16" fillId="0" borderId="1" xfId="0" applyFont="1" applyBorder="1" applyAlignment="1">
      <alignmen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15" fillId="0" borderId="1" xfId="0" applyFont="1" applyBorder="1" applyAlignment="1">
      <alignment vertical="top" wrapText="1"/>
    </xf>
    <xf numFmtId="49" fontId="14" fillId="0" borderId="1" xfId="0" applyNumberFormat="1" applyFont="1" applyBorder="1" applyAlignment="1">
      <alignment vertical="top" wrapText="1"/>
    </xf>
    <xf numFmtId="0" fontId="19" fillId="0" borderId="1" xfId="0" applyFont="1" applyBorder="1" applyAlignment="1">
      <alignment vertical="top" wrapText="1"/>
    </xf>
    <xf numFmtId="49" fontId="0" fillId="0" borderId="1" xfId="0" applyNumberFormat="1" applyBorder="1" applyAlignment="1">
      <alignment vertical="top" wrapText="1"/>
    </xf>
    <xf numFmtId="0" fontId="0" fillId="3" borderId="1" xfId="0" applyFill="1" applyBorder="1" applyAlignment="1">
      <alignment vertical="top" wrapText="1"/>
    </xf>
    <xf numFmtId="0" fontId="20" fillId="0" borderId="1" xfId="0" applyFont="1" applyBorder="1" applyAlignment="1">
      <alignment vertical="top" wrapText="1"/>
    </xf>
    <xf numFmtId="0" fontId="17" fillId="3" borderId="1" xfId="0" applyFont="1" applyFill="1" applyBorder="1" applyAlignment="1">
      <alignment vertical="top" wrapText="1"/>
    </xf>
    <xf numFmtId="0" fontId="0" fillId="0" borderId="1" xfId="0" applyBorder="1" applyAlignment="1">
      <alignment vertical="top" wrapText="1"/>
    </xf>
    <xf numFmtId="0" fontId="11" fillId="0" borderId="1" xfId="0" applyFont="1" applyBorder="1" applyAlignment="1">
      <alignment vertical="top" wrapText="1"/>
    </xf>
    <xf numFmtId="0" fontId="0" fillId="2" borderId="1" xfId="0" applyFill="1" applyBorder="1" applyAlignment="1">
      <alignment vertical="top" wrapText="1"/>
    </xf>
    <xf numFmtId="0" fontId="21" fillId="0" borderId="1" xfId="0" applyFont="1" applyBorder="1" applyAlignment="1">
      <alignment vertical="top" wrapText="1"/>
    </xf>
    <xf numFmtId="0" fontId="17" fillId="0" borderId="2" xfId="0" applyFont="1" applyBorder="1" applyAlignment="1">
      <alignment vertical="top" wrapText="1"/>
    </xf>
    <xf numFmtId="0" fontId="16" fillId="0" borderId="1" xfId="0" applyFont="1" applyFill="1" applyBorder="1" applyAlignment="1">
      <alignment vertical="top" wrapText="1"/>
    </xf>
    <xf numFmtId="0" fontId="22" fillId="0" borderId="1" xfId="0" applyFont="1" applyFill="1" applyBorder="1" applyAlignment="1">
      <alignment vertical="top" wrapText="1"/>
    </xf>
    <xf numFmtId="0" fontId="17" fillId="0" borderId="1" xfId="0" applyFont="1" applyFill="1" applyBorder="1" applyAlignment="1">
      <alignment vertical="top" wrapText="1"/>
    </xf>
    <xf numFmtId="3" fontId="23" fillId="0" borderId="1" xfId="0" applyNumberFormat="1" applyFont="1" applyBorder="1" applyAlignment="1">
      <alignment vertical="top" wrapText="1"/>
    </xf>
    <xf numFmtId="0" fontId="23" fillId="0" borderId="1" xfId="0" applyFont="1" applyBorder="1" applyAlignment="1">
      <alignment vertical="top" wrapText="1"/>
    </xf>
    <xf numFmtId="49" fontId="14" fillId="0" borderId="1" xfId="0" applyNumberFormat="1" applyFont="1" applyFill="1" applyBorder="1" applyAlignment="1">
      <alignment vertical="top" wrapText="1"/>
    </xf>
    <xf numFmtId="0" fontId="24" fillId="0" borderId="1" xfId="0" applyFont="1" applyFill="1" applyBorder="1" applyAlignment="1">
      <alignment vertical="top" wrapText="1"/>
    </xf>
    <xf numFmtId="0" fontId="16" fillId="0" borderId="3" xfId="0" applyFont="1" applyBorder="1" applyAlignment="1">
      <alignment vertical="top" wrapText="1"/>
    </xf>
    <xf numFmtId="0" fontId="10" fillId="0" borderId="1" xfId="0" applyFont="1" applyFill="1" applyBorder="1" applyAlignment="1">
      <alignment vertical="top" wrapText="1"/>
    </xf>
    <xf numFmtId="49" fontId="10" fillId="0" borderId="1" xfId="0" applyNumberFormat="1" applyFont="1" applyFill="1" applyBorder="1" applyAlignment="1">
      <alignment vertical="top" wrapText="1"/>
    </xf>
    <xf numFmtId="0" fontId="25" fillId="0" borderId="1" xfId="0" applyFont="1" applyFill="1" applyBorder="1" applyAlignment="1">
      <alignment vertical="top" wrapText="1"/>
    </xf>
    <xf numFmtId="0" fontId="0" fillId="0" borderId="1" xfId="0" applyFont="1" applyBorder="1" applyAlignment="1">
      <alignment vertical="top" wrapText="1"/>
    </xf>
    <xf numFmtId="0" fontId="10" fillId="0" borderId="0" xfId="0" applyFont="1" applyFill="1" applyBorder="1" applyAlignment="1">
      <alignment vertical="top" wrapText="1"/>
    </xf>
    <xf numFmtId="4" fontId="23" fillId="0" borderId="1" xfId="0" applyNumberFormat="1" applyFont="1" applyBorder="1" applyAlignment="1">
      <alignment vertical="top" wrapText="1"/>
    </xf>
    <xf numFmtId="0" fontId="9" fillId="0" borderId="0" xfId="1" applyAlignment="1" applyProtection="1"/>
    <xf numFmtId="0" fontId="26" fillId="0" borderId="1" xfId="0" applyFont="1" applyFill="1" applyBorder="1" applyAlignment="1">
      <alignment vertical="top" wrapText="1"/>
    </xf>
    <xf numFmtId="0" fontId="27" fillId="0" borderId="1" xfId="0" applyFont="1" applyBorder="1" applyAlignment="1">
      <alignment vertical="top" wrapText="1"/>
    </xf>
    <xf numFmtId="0" fontId="10" fillId="2" borderId="4" xfId="0" applyFont="1" applyFill="1" applyBorder="1" applyAlignment="1">
      <alignment horizontal="center" vertical="top" wrapText="1"/>
    </xf>
    <xf numFmtId="0" fontId="15" fillId="0" borderId="1" xfId="0" applyFont="1" applyBorder="1" applyAlignment="1">
      <alignment horizontal="left" vertical="top" wrapText="1"/>
    </xf>
    <xf numFmtId="0" fontId="20" fillId="0" borderId="1" xfId="0" applyNumberFormat="1" applyFont="1" applyBorder="1" applyAlignment="1">
      <alignment vertical="top" wrapText="1"/>
    </xf>
    <xf numFmtId="2" fontId="18" fillId="0" borderId="1" xfId="0" applyNumberFormat="1" applyFont="1" applyBorder="1" applyAlignment="1">
      <alignment vertical="top" wrapText="1"/>
    </xf>
    <xf numFmtId="1" fontId="18" fillId="0" borderId="1" xfId="0" applyNumberFormat="1" applyFont="1" applyBorder="1" applyAlignment="1">
      <alignment vertical="top" wrapText="1"/>
    </xf>
    <xf numFmtId="0" fontId="18" fillId="0" borderId="1" xfId="0" applyFont="1" applyFill="1" applyBorder="1" applyAlignment="1">
      <alignment vertical="top" wrapText="1"/>
    </xf>
    <xf numFmtId="2" fontId="18" fillId="0" borderId="1" xfId="0" applyNumberFormat="1" applyFont="1" applyFill="1" applyBorder="1" applyAlignment="1">
      <alignment vertical="top" wrapText="1"/>
    </xf>
    <xf numFmtId="1" fontId="18" fillId="0" borderId="1" xfId="0" applyNumberFormat="1" applyFont="1" applyFill="1" applyBorder="1" applyAlignment="1">
      <alignment vertical="top" wrapText="1"/>
    </xf>
    <xf numFmtId="0" fontId="28" fillId="0" borderId="0" xfId="0" applyFont="1"/>
    <xf numFmtId="49" fontId="14" fillId="0" borderId="2" xfId="0" applyNumberFormat="1" applyFont="1" applyBorder="1" applyAlignment="1">
      <alignment vertical="top" wrapText="1"/>
    </xf>
    <xf numFmtId="0" fontId="14" fillId="0" borderId="3" xfId="0" applyFont="1" applyBorder="1" applyAlignment="1">
      <alignment vertical="top" wrapText="1"/>
    </xf>
    <xf numFmtId="0" fontId="14" fillId="0" borderId="5" xfId="0" applyFont="1" applyBorder="1" applyAlignment="1">
      <alignment vertical="top" wrapText="1"/>
    </xf>
    <xf numFmtId="49" fontId="14" fillId="0" borderId="1" xfId="0" applyNumberFormat="1" applyFont="1" applyBorder="1" applyAlignment="1">
      <alignment horizontal="left" vertical="top" wrapText="1"/>
    </xf>
    <xf numFmtId="164" fontId="18" fillId="0" borderId="1" xfId="0" applyNumberFormat="1" applyFont="1" applyBorder="1" applyAlignment="1">
      <alignment vertical="top" wrapText="1"/>
    </xf>
    <xf numFmtId="49" fontId="14" fillId="0" borderId="1" xfId="0" quotePrefix="1" applyNumberFormat="1" applyFont="1" applyBorder="1" applyAlignment="1">
      <alignment vertical="top" wrapText="1"/>
    </xf>
    <xf numFmtId="0" fontId="15" fillId="0" borderId="1" xfId="0" applyFont="1" applyFill="1" applyBorder="1" applyAlignment="1">
      <alignment vertical="top" wrapText="1"/>
    </xf>
    <xf numFmtId="0" fontId="15" fillId="0" borderId="1" xfId="0" applyNumberFormat="1" applyFont="1" applyFill="1" applyBorder="1" applyAlignment="1">
      <alignment vertical="top" wrapText="1"/>
    </xf>
    <xf numFmtId="0" fontId="29" fillId="0" borderId="1" xfId="0" applyFont="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2" fontId="29" fillId="0" borderId="1" xfId="0" applyNumberFormat="1" applyFont="1" applyBorder="1" applyAlignment="1">
      <alignment vertical="top" wrapText="1"/>
    </xf>
    <xf numFmtId="0" fontId="29" fillId="0" borderId="1" xfId="0" applyFont="1" applyFill="1" applyBorder="1" applyAlignment="1">
      <alignment vertical="top" wrapText="1"/>
    </xf>
    <xf numFmtId="1" fontId="29" fillId="0" borderId="1" xfId="0" applyNumberFormat="1" applyFont="1" applyBorder="1" applyAlignment="1">
      <alignment vertical="top" wrapText="1"/>
    </xf>
    <xf numFmtId="0" fontId="23" fillId="0" borderId="5" xfId="0" applyFont="1" applyBorder="1" applyAlignment="1">
      <alignment vertical="top" wrapText="1"/>
    </xf>
    <xf numFmtId="1" fontId="29" fillId="0" borderId="1" xfId="0" applyNumberFormat="1" applyFont="1" applyFill="1" applyBorder="1" applyAlignment="1">
      <alignment vertical="top" wrapText="1"/>
    </xf>
    <xf numFmtId="0" fontId="29" fillId="0" borderId="1" xfId="0" applyNumberFormat="1" applyFont="1" applyBorder="1" applyAlignment="1">
      <alignment vertical="top" wrapText="1"/>
    </xf>
    <xf numFmtId="0" fontId="30" fillId="0" borderId="0" xfId="0" applyFont="1"/>
    <xf numFmtId="0" fontId="0" fillId="0" borderId="0" xfId="0" applyAlignment="1">
      <alignment vertical="top"/>
    </xf>
    <xf numFmtId="17" fontId="14" fillId="0" borderId="1" xfId="0" quotePrefix="1" applyNumberFormat="1" applyFont="1" applyBorder="1" applyAlignment="1">
      <alignment vertical="top" wrapText="1"/>
    </xf>
    <xf numFmtId="2" fontId="31" fillId="0" borderId="1" xfId="0" applyNumberFormat="1" applyFont="1" applyFill="1" applyBorder="1" applyAlignment="1">
      <alignment vertical="top" wrapText="1"/>
    </xf>
    <xf numFmtId="0" fontId="0" fillId="0" borderId="0" xfId="0" applyBorder="1" applyAlignment="1">
      <alignment vertical="top" wrapText="1"/>
    </xf>
    <xf numFmtId="165" fontId="29" fillId="0" borderId="1" xfId="0" applyNumberFormat="1" applyFont="1" applyBorder="1" applyAlignment="1">
      <alignment vertical="top" wrapText="1"/>
    </xf>
    <xf numFmtId="0" fontId="32"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0" fillId="0" borderId="0" xfId="0" applyFont="1" applyAlignment="1">
      <alignment horizontal="center"/>
    </xf>
    <xf numFmtId="2" fontId="18" fillId="4" borderId="1" xfId="0" applyNumberFormat="1" applyFont="1" applyFill="1" applyBorder="1" applyAlignment="1">
      <alignment vertical="top" wrapText="1"/>
    </xf>
    <xf numFmtId="1" fontId="18" fillId="4" borderId="1" xfId="0" applyNumberFormat="1" applyFont="1" applyFill="1" applyBorder="1" applyAlignment="1">
      <alignment vertical="top" wrapText="1"/>
    </xf>
    <xf numFmtId="0" fontId="18" fillId="4" borderId="1" xfId="0" applyFont="1" applyFill="1" applyBorder="1" applyAlignment="1">
      <alignment vertical="top" wrapText="1"/>
    </xf>
    <xf numFmtId="0" fontId="31" fillId="0" borderId="1" xfId="0" applyFont="1" applyBorder="1" applyAlignment="1">
      <alignment vertical="top" wrapText="1"/>
    </xf>
    <xf numFmtId="0" fontId="25" fillId="0" borderId="1" xfId="0" applyFont="1" applyBorder="1" applyAlignment="1">
      <alignment vertical="top" wrapText="1"/>
    </xf>
    <xf numFmtId="0" fontId="29" fillId="4" borderId="1" xfId="0" applyFont="1" applyFill="1" applyBorder="1" applyAlignment="1">
      <alignment vertical="top" wrapText="1"/>
    </xf>
    <xf numFmtId="1" fontId="29" fillId="4" borderId="1" xfId="0" applyNumberFormat="1" applyFont="1" applyFill="1" applyBorder="1" applyAlignment="1">
      <alignment vertical="top" wrapText="1"/>
    </xf>
    <xf numFmtId="2" fontId="29" fillId="4" borderId="1" xfId="0" applyNumberFormat="1" applyFont="1" applyFill="1" applyBorder="1" applyAlignment="1">
      <alignment vertical="top" wrapText="1"/>
    </xf>
    <xf numFmtId="49" fontId="16" fillId="2" borderId="1" xfId="0" applyNumberFormat="1" applyFont="1" applyFill="1" applyBorder="1" applyAlignment="1">
      <alignment horizontal="center" vertical="top" wrapText="1"/>
    </xf>
    <xf numFmtId="49" fontId="14" fillId="0" borderId="1" xfId="0" applyNumberFormat="1" applyFont="1" applyBorder="1" applyAlignment="1">
      <alignment horizontal="justify" vertical="top" wrapText="1"/>
    </xf>
    <xf numFmtId="0" fontId="14" fillId="0" borderId="2" xfId="0" applyFont="1" applyBorder="1" applyAlignment="1">
      <alignment vertical="top" wrapText="1"/>
    </xf>
    <xf numFmtId="0" fontId="10" fillId="3" borderId="1" xfId="0"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0" fontId="15" fillId="0" borderId="1" xfId="0" applyFont="1" applyBorder="1" applyAlignment="1">
      <alignment horizontal="right" vertical="top" wrapText="1"/>
    </xf>
    <xf numFmtId="0" fontId="0" fillId="0" borderId="0" xfId="0" applyFont="1"/>
    <xf numFmtId="2" fontId="0" fillId="0" borderId="0" xfId="0" applyNumberFormat="1" applyFont="1" applyAlignment="1">
      <alignment horizontal="center"/>
    </xf>
    <xf numFmtId="2" fontId="31" fillId="4" borderId="1" xfId="0" applyNumberFormat="1" applyFont="1" applyFill="1" applyBorder="1" applyAlignment="1">
      <alignment vertical="top" wrapText="1"/>
    </xf>
    <xf numFmtId="10" fontId="31" fillId="4" borderId="1" xfId="0" applyNumberFormat="1" applyFont="1" applyFill="1" applyBorder="1" applyAlignment="1">
      <alignment vertical="top" wrapText="1"/>
    </xf>
    <xf numFmtId="49" fontId="14" fillId="0" borderId="5" xfId="0" applyNumberFormat="1" applyFont="1" applyBorder="1" applyAlignment="1">
      <alignment horizontal="left" vertical="top" wrapText="1"/>
    </xf>
    <xf numFmtId="0" fontId="10" fillId="2" borderId="4" xfId="0" applyFont="1" applyFill="1" applyBorder="1" applyAlignment="1">
      <alignment horizontal="center" vertical="top" wrapText="1"/>
    </xf>
    <xf numFmtId="0" fontId="0" fillId="0" borderId="5" xfId="0" applyBorder="1" applyAlignment="1">
      <alignment horizontal="center" vertical="top" wrapText="1"/>
    </xf>
    <xf numFmtId="10" fontId="29" fillId="4" borderId="1" xfId="0" applyNumberFormat="1" applyFont="1" applyFill="1" applyBorder="1" applyAlignment="1">
      <alignment vertical="top" wrapText="1"/>
    </xf>
    <xf numFmtId="164" fontId="29" fillId="4" borderId="1" xfId="0" applyNumberFormat="1" applyFont="1" applyFill="1" applyBorder="1" applyAlignment="1">
      <alignment vertical="top" wrapText="1"/>
    </xf>
    <xf numFmtId="165" fontId="18" fillId="0" borderId="1" xfId="0" applyNumberFormat="1" applyFont="1" applyFill="1" applyBorder="1" applyAlignment="1">
      <alignment vertical="top" wrapText="1"/>
    </xf>
    <xf numFmtId="165" fontId="18" fillId="0" borderId="1" xfId="0" applyNumberFormat="1" applyFont="1" applyBorder="1" applyAlignment="1">
      <alignment vertical="top" wrapText="1"/>
    </xf>
    <xf numFmtId="9" fontId="18" fillId="0" borderId="1" xfId="0" applyNumberFormat="1" applyFont="1" applyBorder="1" applyAlignment="1">
      <alignment vertical="top" wrapText="1"/>
    </xf>
    <xf numFmtId="0" fontId="0" fillId="5" borderId="0" xfId="0" applyFill="1"/>
    <xf numFmtId="0" fontId="35" fillId="5" borderId="0" xfId="0" applyFont="1" applyFill="1"/>
    <xf numFmtId="0" fontId="10" fillId="5" borderId="0" xfId="0" applyFont="1" applyFill="1"/>
    <xf numFmtId="0" fontId="0" fillId="5" borderId="0" xfId="0" applyFill="1" applyAlignment="1">
      <alignment horizontal="center"/>
    </xf>
    <xf numFmtId="9" fontId="10" fillId="5" borderId="0" xfId="0" applyNumberFormat="1" applyFont="1" applyFill="1"/>
    <xf numFmtId="0" fontId="10" fillId="5" borderId="0" xfId="0" applyFont="1" applyFill="1" applyAlignment="1">
      <alignment horizontal="right"/>
    </xf>
    <xf numFmtId="49" fontId="0" fillId="5" borderId="0" xfId="0" applyNumberFormat="1" applyFont="1" applyFill="1" applyBorder="1" applyAlignment="1">
      <alignment vertical="top" wrapText="1"/>
    </xf>
    <xf numFmtId="9" fontId="21" fillId="5" borderId="0" xfId="0" applyNumberFormat="1" applyFont="1" applyFill="1"/>
    <xf numFmtId="0" fontId="0" fillId="0" borderId="1" xfId="0" applyBorder="1"/>
    <xf numFmtId="0" fontId="9" fillId="0" borderId="1" xfId="1" applyBorder="1" applyAlignment="1" applyProtection="1"/>
    <xf numFmtId="0" fontId="10" fillId="0" borderId="0" xfId="0" applyFont="1"/>
    <xf numFmtId="0" fontId="36" fillId="6" borderId="16" xfId="0" applyFont="1" applyFill="1" applyBorder="1" applyAlignment="1">
      <alignment horizontal="left" vertical="top" wrapText="1" indent="1"/>
    </xf>
    <xf numFmtId="0" fontId="36" fillId="6" borderId="17" xfId="0" applyFont="1" applyFill="1" applyBorder="1" applyAlignment="1">
      <alignment horizontal="left" vertical="top" wrapText="1" indent="1"/>
    </xf>
    <xf numFmtId="0" fontId="36" fillId="6" borderId="18" xfId="0" applyFont="1" applyFill="1" applyBorder="1" applyAlignment="1">
      <alignment horizontal="left" vertical="top" wrapText="1" indent="1"/>
    </xf>
    <xf numFmtId="0" fontId="36" fillId="6" borderId="19" xfId="0" applyFont="1" applyFill="1" applyBorder="1" applyAlignment="1">
      <alignment horizontal="left" vertical="top" wrapText="1" indent="1"/>
    </xf>
    <xf numFmtId="0" fontId="37" fillId="7" borderId="20" xfId="0" applyFont="1" applyFill="1" applyBorder="1" applyAlignment="1">
      <alignment horizontal="center" vertical="top" wrapText="1"/>
    </xf>
    <xf numFmtId="0" fontId="37" fillId="7" borderId="21" xfId="0" applyFont="1" applyFill="1" applyBorder="1" applyAlignment="1">
      <alignment horizontal="center" vertical="top" wrapText="1"/>
    </xf>
    <xf numFmtId="0" fontId="0" fillId="0" borderId="0" xfId="0" applyFont="1" applyAlignment="1">
      <alignment horizontal="left" indent="5"/>
    </xf>
    <xf numFmtId="0" fontId="0" fillId="8" borderId="0" xfId="0" applyFill="1"/>
    <xf numFmtId="0" fontId="32" fillId="8" borderId="0" xfId="0" applyFont="1" applyFill="1" applyAlignment="1">
      <alignment horizontal="center"/>
    </xf>
    <xf numFmtId="0" fontId="33" fillId="8" borderId="0" xfId="0" applyFont="1" applyFill="1" applyAlignment="1">
      <alignment horizontal="center"/>
    </xf>
    <xf numFmtId="0" fontId="34" fillId="8" borderId="0" xfId="0" applyFont="1" applyFill="1" applyAlignment="1">
      <alignment horizontal="center"/>
    </xf>
    <xf numFmtId="0" fontId="0" fillId="8" borderId="0" xfId="0" applyFont="1" applyFill="1" applyAlignment="1">
      <alignment horizontal="center"/>
    </xf>
    <xf numFmtId="0" fontId="38" fillId="9" borderId="0" xfId="0" applyFont="1" applyFill="1"/>
    <xf numFmtId="0" fontId="38" fillId="9" borderId="0" xfId="0" applyFont="1" applyFill="1" applyAlignment="1">
      <alignment horizontal="center"/>
    </xf>
    <xf numFmtId="0" fontId="0" fillId="8" borderId="0" xfId="0" applyFont="1" applyFill="1"/>
    <xf numFmtId="2" fontId="0" fillId="8" borderId="0" xfId="0" applyNumberFormat="1" applyFont="1" applyFill="1" applyAlignment="1">
      <alignment horizontal="center"/>
    </xf>
    <xf numFmtId="0" fontId="0" fillId="8" borderId="0" xfId="0" applyFont="1" applyFill="1" applyBorder="1" applyAlignment="1">
      <alignment vertical="top" wrapText="1"/>
    </xf>
    <xf numFmtId="0" fontId="0" fillId="8" borderId="0" xfId="0" applyFill="1" applyBorder="1" applyAlignment="1">
      <alignment vertical="top" wrapText="1"/>
    </xf>
    <xf numFmtId="49" fontId="23" fillId="0" borderId="1" xfId="0" applyNumberFormat="1" applyFont="1" applyBorder="1" applyAlignment="1">
      <alignment vertical="top" wrapText="1"/>
    </xf>
    <xf numFmtId="0" fontId="0" fillId="5" borderId="0" xfId="0" applyFill="1" applyProtection="1">
      <protection locked="0"/>
    </xf>
    <xf numFmtId="0" fontId="0" fillId="0" borderId="0" xfId="0" applyProtection="1">
      <protection locked="0"/>
    </xf>
    <xf numFmtId="0" fontId="0" fillId="10" borderId="0" xfId="0" applyFill="1" applyAlignment="1" applyProtection="1">
      <alignment horizontal="center"/>
      <protection locked="0"/>
    </xf>
    <xf numFmtId="0" fontId="0" fillId="5" borderId="0" xfId="0" applyFill="1" applyProtection="1"/>
    <xf numFmtId="0" fontId="0" fillId="0" borderId="0" xfId="0" applyProtection="1"/>
    <xf numFmtId="0" fontId="35" fillId="5" borderId="0" xfId="0" applyFont="1" applyFill="1" applyProtection="1"/>
    <xf numFmtId="0" fontId="0" fillId="5" borderId="0" xfId="0" applyFont="1" applyFill="1" applyProtection="1"/>
    <xf numFmtId="0" fontId="10" fillId="5" borderId="0" xfId="0" applyFont="1" applyFill="1" applyProtection="1"/>
    <xf numFmtId="0" fontId="36" fillId="5" borderId="0" xfId="0" applyFont="1" applyFill="1" applyProtection="1"/>
    <xf numFmtId="0" fontId="33" fillId="5" borderId="0" xfId="0" applyFont="1" applyFill="1" applyAlignment="1" applyProtection="1">
      <alignment horizontal="center"/>
    </xf>
    <xf numFmtId="0" fontId="34" fillId="5" borderId="0" xfId="0" applyFont="1" applyFill="1" applyAlignment="1" applyProtection="1">
      <alignment horizontal="center"/>
    </xf>
    <xf numFmtId="0" fontId="34" fillId="4" borderId="0" xfId="0" applyFont="1" applyFill="1" applyAlignment="1" applyProtection="1">
      <alignment horizontal="center"/>
    </xf>
    <xf numFmtId="0" fontId="35" fillId="0" borderId="0" xfId="0" applyFont="1" applyProtection="1"/>
    <xf numFmtId="0" fontId="39" fillId="0" borderId="0" xfId="0" applyFont="1" applyProtection="1"/>
    <xf numFmtId="0" fontId="36" fillId="5" borderId="0" xfId="0" applyFont="1" applyFill="1" applyAlignment="1" applyProtection="1">
      <alignment horizontal="center"/>
    </xf>
    <xf numFmtId="0" fontId="15" fillId="0" borderId="1" xfId="0" applyFont="1" applyBorder="1" applyAlignment="1" applyProtection="1">
      <alignment vertical="top" wrapText="1"/>
      <protection locked="0"/>
    </xf>
    <xf numFmtId="2" fontId="18" fillId="0" borderId="1" xfId="0" applyNumberFormat="1" applyFont="1" applyBorder="1" applyAlignment="1" applyProtection="1">
      <alignment vertical="top" wrapText="1"/>
      <protection locked="0"/>
    </xf>
    <xf numFmtId="1" fontId="15" fillId="0" borderId="1" xfId="0" applyNumberFormat="1" applyFont="1" applyBorder="1" applyAlignment="1" applyProtection="1">
      <alignment horizontal="right" vertical="top" wrapText="1"/>
      <protection locked="0"/>
    </xf>
    <xf numFmtId="2" fontId="15" fillId="0" borderId="1" xfId="0" applyNumberFormat="1" applyFont="1" applyBorder="1" applyAlignment="1" applyProtection="1">
      <alignment horizontal="right" vertical="top" wrapText="1"/>
      <protection locked="0"/>
    </xf>
    <xf numFmtId="49" fontId="14" fillId="0" borderId="1" xfId="0" applyNumberFormat="1"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2" fontId="18" fillId="0" borderId="1" xfId="0" applyNumberFormat="1" applyFont="1" applyFill="1" applyBorder="1" applyAlignment="1" applyProtection="1">
      <alignment vertical="top" wrapText="1"/>
      <protection locked="0"/>
    </xf>
    <xf numFmtId="1" fontId="18" fillId="0" borderId="1" xfId="0" applyNumberFormat="1" applyFont="1" applyFill="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1" fontId="26" fillId="0" borderId="1" xfId="0" applyNumberFormat="1" applyFont="1" applyFill="1" applyBorder="1" applyAlignment="1" applyProtection="1">
      <alignment vertical="top" wrapText="1"/>
      <protection locked="0"/>
    </xf>
    <xf numFmtId="0" fontId="20" fillId="0" borderId="1" xfId="0" applyNumberFormat="1" applyFont="1" applyBorder="1" applyAlignment="1" applyProtection="1">
      <alignment vertical="top" wrapText="1"/>
      <protection locked="0"/>
    </xf>
    <xf numFmtId="0" fontId="15" fillId="0" borderId="1" xfId="0" applyFont="1" applyBorder="1" applyAlignment="1" applyProtection="1">
      <alignment horizontal="right" vertical="top" wrapText="1"/>
      <protection locked="0"/>
    </xf>
    <xf numFmtId="0" fontId="15" fillId="0" borderId="1" xfId="0" applyFont="1" applyBorder="1" applyAlignment="1" applyProtection="1">
      <alignment horizontal="justify" vertical="top" wrapText="1"/>
      <protection locked="0"/>
    </xf>
    <xf numFmtId="49" fontId="14" fillId="0" borderId="1" xfId="0" applyNumberFormat="1" applyFont="1" applyBorder="1" applyAlignment="1" applyProtection="1">
      <alignment horizontal="justify" vertical="top" wrapText="1"/>
      <protection locked="0"/>
    </xf>
    <xf numFmtId="0" fontId="15" fillId="0" borderId="1" xfId="0"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1" fontId="18" fillId="0" borderId="1" xfId="0" applyNumberFormat="1" applyFont="1" applyBorder="1" applyAlignment="1" applyProtection="1">
      <alignment vertical="top" wrapText="1"/>
      <protection locked="0"/>
    </xf>
    <xf numFmtId="49" fontId="14" fillId="0" borderId="1" xfId="0" quotePrefix="1" applyNumberFormat="1"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165" fontId="18" fillId="0" borderId="1" xfId="0" applyNumberFormat="1" applyFont="1" applyFill="1" applyBorder="1" applyAlignment="1" applyProtection="1">
      <alignment vertical="top" wrapText="1"/>
      <protection locked="0"/>
    </xf>
    <xf numFmtId="165" fontId="18" fillId="0" borderId="1" xfId="0" applyNumberFormat="1"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22" fillId="0" borderId="1"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49" fontId="10" fillId="0" borderId="1" xfId="0" applyNumberFormat="1" applyFont="1" applyFill="1" applyBorder="1" applyAlignment="1" applyProtection="1">
      <alignment vertical="top" wrapText="1"/>
      <protection locked="0"/>
    </xf>
    <xf numFmtId="17" fontId="14" fillId="0" borderId="1" xfId="0" quotePrefix="1" applyNumberFormat="1"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49" fontId="14" fillId="0" borderId="1" xfId="0" applyNumberFormat="1" applyFont="1" applyFill="1" applyBorder="1" applyAlignment="1" applyProtection="1">
      <alignment vertical="top" wrapText="1"/>
      <protection locked="0"/>
    </xf>
    <xf numFmtId="0" fontId="15" fillId="0" borderId="1" xfId="0" applyFont="1" applyFill="1" applyBorder="1" applyAlignment="1" applyProtection="1">
      <alignment vertical="top" wrapText="1"/>
      <protection locked="0"/>
    </xf>
    <xf numFmtId="0" fontId="15" fillId="0" borderId="1" xfId="0" applyNumberFormat="1" applyFont="1" applyFill="1" applyBorder="1" applyAlignment="1" applyProtection="1">
      <alignment vertical="top" wrapText="1"/>
      <protection locked="0"/>
    </xf>
    <xf numFmtId="0" fontId="24" fillId="0" borderId="1" xfId="0" applyFont="1" applyFill="1" applyBorder="1" applyAlignment="1" applyProtection="1">
      <alignment vertical="top" wrapText="1"/>
      <protection locked="0"/>
    </xf>
    <xf numFmtId="0" fontId="26" fillId="0" borderId="1" xfId="0" applyFont="1" applyFill="1" applyBorder="1" applyAlignment="1" applyProtection="1">
      <alignment vertical="top" wrapText="1"/>
      <protection locked="0"/>
    </xf>
    <xf numFmtId="0" fontId="0" fillId="0" borderId="0" xfId="0" applyAlignment="1" applyProtection="1">
      <protection locked="0"/>
    </xf>
    <xf numFmtId="0" fontId="0" fillId="10" borderId="0" xfId="0" applyFill="1" applyProtection="1">
      <protection locked="0"/>
    </xf>
    <xf numFmtId="0" fontId="10" fillId="5" borderId="0" xfId="0" applyFont="1" applyFill="1" applyAlignment="1" applyProtection="1">
      <alignment vertical="top"/>
      <protection locked="0"/>
    </xf>
    <xf numFmtId="0" fontId="14" fillId="5" borderId="0" xfId="0" applyFont="1" applyFill="1" applyBorder="1" applyAlignment="1" applyProtection="1">
      <alignment vertical="top" wrapText="1"/>
      <protection locked="0"/>
    </xf>
    <xf numFmtId="9" fontId="10" fillId="5" borderId="0" xfId="0" applyNumberFormat="1" applyFont="1" applyFill="1" applyProtection="1"/>
    <xf numFmtId="2" fontId="0" fillId="10" borderId="0" xfId="0" applyNumberFormat="1" applyFill="1" applyProtection="1">
      <protection locked="0"/>
    </xf>
    <xf numFmtId="0" fontId="0" fillId="5" borderId="0" xfId="0" quotePrefix="1" applyFill="1" applyProtection="1">
      <protection locked="0"/>
    </xf>
    <xf numFmtId="2" fontId="21" fillId="11" borderId="0" xfId="0" applyNumberFormat="1" applyFont="1" applyFill="1" applyProtection="1"/>
    <xf numFmtId="0" fontId="21" fillId="11" borderId="0" xfId="0" applyFont="1" applyFill="1" applyProtection="1"/>
    <xf numFmtId="2" fontId="33" fillId="12" borderId="0" xfId="0" applyNumberFormat="1" applyFont="1" applyFill="1" applyProtection="1"/>
    <xf numFmtId="2" fontId="21" fillId="12" borderId="0" xfId="0" applyNumberFormat="1" applyFont="1" applyFill="1" applyProtection="1"/>
    <xf numFmtId="0" fontId="29" fillId="0" borderId="4" xfId="0" applyFont="1" applyBorder="1" applyAlignment="1">
      <alignment vertical="top" wrapText="1"/>
    </xf>
    <xf numFmtId="1" fontId="29" fillId="0" borderId="4" xfId="0" applyNumberFormat="1" applyFont="1" applyBorder="1" applyAlignment="1">
      <alignment vertical="top" wrapText="1"/>
    </xf>
    <xf numFmtId="0" fontId="23" fillId="0" borderId="0" xfId="0" applyFont="1" applyBorder="1" applyAlignment="1">
      <alignment vertical="top" wrapText="1"/>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vertical="top" wrapText="1"/>
    </xf>
    <xf numFmtId="0" fontId="23" fillId="0" borderId="10" xfId="0" applyFont="1" applyBorder="1" applyAlignment="1">
      <alignment vertical="top" wrapText="1"/>
    </xf>
    <xf numFmtId="2" fontId="29" fillId="0" borderId="4" xfId="0" applyNumberFormat="1" applyFont="1" applyBorder="1" applyAlignment="1">
      <alignment vertical="top" wrapText="1"/>
    </xf>
    <xf numFmtId="165" fontId="29" fillId="0" borderId="4" xfId="0" applyNumberFormat="1" applyFont="1" applyBorder="1" applyAlignment="1">
      <alignment vertical="top" wrapText="1"/>
    </xf>
    <xf numFmtId="0" fontId="14" fillId="0" borderId="0"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29" fillId="0" borderId="4" xfId="0" applyFont="1" applyFill="1" applyBorder="1" applyAlignment="1">
      <alignment vertical="top" wrapText="1"/>
    </xf>
    <xf numFmtId="2" fontId="29" fillId="0" borderId="4" xfId="0" applyNumberFormat="1" applyFont="1" applyFill="1" applyBorder="1" applyAlignment="1">
      <alignment vertical="top" wrapText="1"/>
    </xf>
    <xf numFmtId="1" fontId="29" fillId="0" borderId="4" xfId="0" applyNumberFormat="1" applyFont="1" applyFill="1" applyBorder="1" applyAlignment="1">
      <alignment vertical="top" wrapText="1"/>
    </xf>
    <xf numFmtId="0" fontId="20" fillId="0" borderId="1" xfId="0" applyFont="1" applyFill="1" applyBorder="1" applyAlignment="1" applyProtection="1">
      <alignment vertical="top" wrapText="1"/>
      <protection locked="0"/>
    </xf>
    <xf numFmtId="0" fontId="35" fillId="13" borderId="1" xfId="0" applyFont="1" applyFill="1" applyBorder="1"/>
    <xf numFmtId="0" fontId="0" fillId="8" borderId="1" xfId="0" applyFill="1" applyBorder="1"/>
    <xf numFmtId="0" fontId="9" fillId="8" borderId="1" xfId="1" applyFill="1" applyBorder="1" applyAlignment="1" applyProtection="1"/>
    <xf numFmtId="0" fontId="16" fillId="0" borderId="1" xfId="0" applyFont="1" applyFill="1" applyBorder="1" applyAlignment="1" applyProtection="1">
      <alignment vertical="top" wrapText="1"/>
      <protection locked="0"/>
    </xf>
    <xf numFmtId="0" fontId="17" fillId="0" borderId="1" xfId="0" applyFont="1" applyFill="1" applyBorder="1" applyAlignment="1" applyProtection="1">
      <alignment vertical="top" wrapText="1"/>
      <protection locked="0"/>
    </xf>
    <xf numFmtId="0" fontId="17" fillId="0" borderId="1"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9"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2" fontId="15" fillId="0" borderId="1" xfId="0" applyNumberFormat="1" applyFont="1" applyFill="1" applyBorder="1" applyAlignment="1" applyProtection="1">
      <alignment vertical="top" wrapText="1"/>
      <protection locked="0"/>
    </xf>
    <xf numFmtId="2" fontId="40" fillId="0" borderId="1" xfId="0" applyNumberFormat="1" applyFont="1" applyBorder="1" applyAlignment="1" applyProtection="1">
      <alignment vertical="top" wrapText="1"/>
      <protection locked="0"/>
    </xf>
    <xf numFmtId="1" fontId="40" fillId="0" borderId="1" xfId="0" applyNumberFormat="1" applyFont="1" applyBorder="1" applyAlignment="1" applyProtection="1">
      <alignment vertical="top" wrapText="1"/>
      <protection locked="0"/>
    </xf>
    <xf numFmtId="0" fontId="35" fillId="0" borderId="0" xfId="0" applyFont="1"/>
    <xf numFmtId="0" fontId="0" fillId="0" borderId="1" xfId="0" applyFill="1" applyBorder="1"/>
    <xf numFmtId="0" fontId="0" fillId="0" borderId="0" xfId="0" applyFill="1"/>
    <xf numFmtId="0" fontId="32" fillId="0" borderId="0" xfId="0" applyFont="1" applyFill="1" applyAlignment="1">
      <alignment horizontal="center"/>
    </xf>
    <xf numFmtId="0" fontId="33" fillId="0" borderId="0" xfId="0" applyFont="1" applyFill="1" applyAlignment="1">
      <alignment horizontal="center"/>
    </xf>
    <xf numFmtId="0" fontId="34" fillId="0" borderId="0" xfId="0" applyFont="1" applyFill="1" applyAlignment="1">
      <alignment horizontal="center"/>
    </xf>
    <xf numFmtId="0" fontId="0" fillId="0" borderId="0" xfId="0" applyFont="1" applyFill="1" applyAlignment="1">
      <alignment horizontal="center"/>
    </xf>
    <xf numFmtId="2" fontId="0" fillId="0" borderId="0" xfId="0" applyNumberFormat="1" applyFont="1" applyFill="1" applyAlignment="1">
      <alignment horizontal="center"/>
    </xf>
    <xf numFmtId="164" fontId="29" fillId="0" borderId="4" xfId="0" applyNumberFormat="1" applyFont="1" applyBorder="1" applyAlignment="1">
      <alignment vertical="top" wrapText="1"/>
    </xf>
    <xf numFmtId="0" fontId="0" fillId="0" borderId="6" xfId="0" applyBorder="1"/>
    <xf numFmtId="1" fontId="20" fillId="0" borderId="1" xfId="0" applyNumberFormat="1" applyFont="1" applyBorder="1" applyAlignment="1">
      <alignment vertical="top" wrapText="1"/>
    </xf>
    <xf numFmtId="0" fontId="10" fillId="3" borderId="11" xfId="0" applyFont="1" applyFill="1" applyBorder="1" applyAlignment="1">
      <alignment vertical="top" wrapText="1"/>
    </xf>
    <xf numFmtId="0" fontId="0" fillId="0" borderId="0" xfId="0" applyFill="1" applyBorder="1" applyAlignment="1">
      <alignment vertical="top" wrapText="1"/>
    </xf>
    <xf numFmtId="49" fontId="10" fillId="3" borderId="12" xfId="0" applyNumberFormat="1" applyFont="1" applyFill="1" applyBorder="1" applyAlignment="1">
      <alignment vertical="top" wrapText="1"/>
    </xf>
    <xf numFmtId="49" fontId="10" fillId="3" borderId="11" xfId="0" applyNumberFormat="1" applyFont="1" applyFill="1" applyBorder="1" applyAlignment="1">
      <alignment vertical="top" wrapText="1"/>
    </xf>
    <xf numFmtId="2" fontId="29" fillId="0" borderId="1" xfId="0" applyNumberFormat="1" applyFont="1" applyFill="1" applyBorder="1" applyAlignment="1">
      <alignment vertical="top" wrapText="1"/>
    </xf>
    <xf numFmtId="0" fontId="10" fillId="3" borderId="12" xfId="0" applyFont="1" applyFill="1" applyBorder="1" applyAlignment="1">
      <alignment vertical="top" wrapText="1"/>
    </xf>
    <xf numFmtId="164" fontId="29" fillId="0" borderId="1" xfId="0" applyNumberFormat="1" applyFont="1" applyBorder="1" applyAlignment="1">
      <alignment vertical="top" wrapText="1"/>
    </xf>
    <xf numFmtId="17" fontId="14" fillId="0" borderId="1" xfId="0" applyNumberFormat="1" applyFont="1" applyBorder="1" applyAlignment="1" applyProtection="1">
      <alignment vertical="top" wrapText="1"/>
      <protection locked="0"/>
    </xf>
    <xf numFmtId="10" fontId="33" fillId="12" borderId="0" xfId="0" applyNumberFormat="1" applyFont="1" applyFill="1" applyProtection="1"/>
    <xf numFmtId="0" fontId="0" fillId="0" borderId="0" xfId="0" applyBorder="1"/>
    <xf numFmtId="0" fontId="0" fillId="0" borderId="13" xfId="0" applyBorder="1"/>
    <xf numFmtId="0" fontId="0" fillId="0" borderId="9" xfId="0" applyBorder="1"/>
    <xf numFmtId="0" fontId="27" fillId="5" borderId="0" xfId="0" applyFont="1" applyFill="1" applyProtection="1"/>
    <xf numFmtId="14" fontId="0" fillId="10" borderId="0" xfId="0" applyNumberFormat="1" applyFill="1" applyAlignment="1" applyProtection="1">
      <protection locked="0"/>
    </xf>
    <xf numFmtId="14" fontId="16" fillId="2" borderId="1" xfId="0" applyNumberFormat="1" applyFont="1" applyFill="1" applyBorder="1" applyAlignment="1">
      <alignment horizontal="center" vertical="top" wrapText="1"/>
    </xf>
    <xf numFmtId="14" fontId="16" fillId="3" borderId="1" xfId="0" applyNumberFormat="1" applyFont="1" applyFill="1" applyBorder="1" applyAlignment="1">
      <alignment horizontal="center" vertical="top" wrapText="1"/>
    </xf>
    <xf numFmtId="14" fontId="27" fillId="5" borderId="0" xfId="0" applyNumberFormat="1" applyFont="1" applyFill="1"/>
    <xf numFmtId="0" fontId="41" fillId="5" borderId="0" xfId="0" applyFont="1" applyFill="1" applyProtection="1"/>
    <xf numFmtId="0" fontId="9" fillId="0" borderId="1" xfId="1" applyFill="1" applyBorder="1" applyAlignment="1" applyProtection="1"/>
    <xf numFmtId="0" fontId="9" fillId="0" borderId="0" xfId="1" applyFill="1" applyAlignment="1" applyProtection="1"/>
    <xf numFmtId="164" fontId="18" fillId="0" borderId="1" xfId="0" applyNumberFormat="1" applyFont="1" applyFill="1" applyBorder="1" applyAlignment="1" applyProtection="1">
      <alignment vertical="top" wrapText="1"/>
      <protection locked="0"/>
    </xf>
    <xf numFmtId="2" fontId="40" fillId="0" borderId="1" xfId="0" applyNumberFormat="1" applyFont="1" applyFill="1" applyBorder="1" applyAlignment="1" applyProtection="1">
      <alignment vertical="top" wrapText="1"/>
      <protection locked="0"/>
    </xf>
    <xf numFmtId="164" fontId="29" fillId="0" borderId="4" xfId="0" applyNumberFormat="1" applyFont="1" applyFill="1" applyBorder="1" applyAlignment="1">
      <alignment vertical="top" wrapText="1"/>
    </xf>
    <xf numFmtId="14" fontId="0" fillId="10" borderId="0" xfId="0" applyNumberFormat="1" applyFont="1" applyFill="1" applyProtection="1">
      <protection locked="0"/>
    </xf>
    <xf numFmtId="2" fontId="26" fillId="10" borderId="1" xfId="0" applyNumberFormat="1" applyFont="1" applyFill="1" applyBorder="1" applyAlignment="1">
      <alignment vertical="top" wrapText="1"/>
    </xf>
    <xf numFmtId="2" fontId="18" fillId="10" borderId="1" xfId="0" applyNumberFormat="1" applyFont="1" applyFill="1" applyBorder="1" applyAlignment="1" applyProtection="1">
      <alignment vertical="top" wrapText="1"/>
      <protection locked="0"/>
    </xf>
    <xf numFmtId="2" fontId="18" fillId="10" borderId="1" xfId="0" applyNumberFormat="1" applyFont="1" applyFill="1" applyBorder="1" applyAlignment="1" applyProtection="1">
      <alignment vertical="top" wrapText="1"/>
    </xf>
    <xf numFmtId="0" fontId="36" fillId="5" borderId="0" xfId="0" applyFont="1" applyFill="1" applyAlignment="1" applyProtection="1">
      <alignment horizontal="left" vertical="top" wrapText="1"/>
    </xf>
    <xf numFmtId="0" fontId="42" fillId="5" borderId="0" xfId="0" applyFont="1" applyFill="1" applyAlignment="1" applyProtection="1">
      <alignment horizontal="center"/>
    </xf>
    <xf numFmtId="0" fontId="0" fillId="5" borderId="0" xfId="0" applyFill="1" applyAlignment="1" applyProtection="1">
      <alignment horizontal="left" vertical="top" wrapText="1"/>
    </xf>
    <xf numFmtId="0" fontId="0" fillId="5" borderId="0" xfId="0" applyFont="1" applyFill="1" applyAlignment="1" applyProtection="1">
      <alignment horizontal="left" vertical="top" wrapText="1"/>
    </xf>
    <xf numFmtId="0" fontId="0" fillId="10" borderId="0" xfId="0" applyFill="1" applyAlignment="1" applyProtection="1">
      <alignment horizontal="left"/>
    </xf>
    <xf numFmtId="0" fontId="0" fillId="10" borderId="0" xfId="0" applyFill="1" applyAlignment="1" applyProtection="1">
      <alignment horizontal="left"/>
      <protection locked="0"/>
    </xf>
    <xf numFmtId="0" fontId="0" fillId="5" borderId="0" xfId="0" applyFill="1" applyBorder="1" applyAlignment="1" applyProtection="1">
      <alignment horizontal="left" vertical="top" wrapText="1"/>
    </xf>
    <xf numFmtId="0" fontId="10" fillId="2" borderId="4"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7" fillId="0" borderId="2"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49" fontId="14" fillId="0" borderId="2" xfId="0" applyNumberFormat="1" applyFont="1" applyBorder="1" applyAlignment="1" applyProtection="1">
      <alignment horizontal="center" vertical="top" wrapText="1"/>
      <protection locked="0"/>
    </xf>
    <xf numFmtId="49" fontId="14" fillId="0" borderId="5" xfId="0" applyNumberFormat="1" applyFont="1" applyBorder="1" applyAlignment="1" applyProtection="1">
      <alignment horizontal="center" vertical="top" wrapText="1"/>
      <protection locked="0"/>
    </xf>
    <xf numFmtId="0" fontId="0" fillId="2" borderId="4" xfId="0" applyFill="1" applyBorder="1" applyAlignment="1">
      <alignment horizontal="center" vertical="top" wrapText="1"/>
    </xf>
    <xf numFmtId="0" fontId="0" fillId="2" borderId="12" xfId="0" applyFill="1" applyBorder="1" applyAlignment="1">
      <alignment horizontal="center" vertical="top" wrapText="1"/>
    </xf>
    <xf numFmtId="0" fontId="0" fillId="2" borderId="11" xfId="0" applyFill="1" applyBorder="1" applyAlignment="1">
      <alignment horizontal="center"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49" fontId="14" fillId="0" borderId="2"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35" fillId="5" borderId="0" xfId="0" applyFont="1" applyFill="1" applyAlignment="1">
      <alignment horizontal="center"/>
    </xf>
    <xf numFmtId="0" fontId="0" fillId="0" borderId="0" xfId="0" applyAlignment="1">
      <alignment horizontal="left" vertical="top" wrapText="1"/>
    </xf>
    <xf numFmtId="49" fontId="14" fillId="0" borderId="2" xfId="0" applyNumberFormat="1" applyFont="1" applyBorder="1" applyAlignment="1">
      <alignment horizontal="left" vertical="top" wrapText="1"/>
    </xf>
    <xf numFmtId="49" fontId="14" fillId="0" borderId="5" xfId="0" applyNumberFormat="1" applyFont="1" applyBorder="1" applyAlignment="1">
      <alignment horizontal="left" vertical="top" wrapText="1"/>
    </xf>
    <xf numFmtId="49" fontId="14" fillId="0" borderId="2" xfId="0" applyNumberFormat="1" applyFont="1" applyBorder="1" applyAlignment="1">
      <alignment horizontal="center" vertical="top" wrapText="1"/>
    </xf>
    <xf numFmtId="49" fontId="14" fillId="0" borderId="5" xfId="0" applyNumberFormat="1" applyFont="1" applyBorder="1" applyAlignment="1">
      <alignment horizontal="center"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30" fillId="0" borderId="22" xfId="0" applyFont="1" applyBorder="1" applyAlignment="1">
      <alignment horizontal="center"/>
    </xf>
    <xf numFmtId="0" fontId="10" fillId="0" borderId="0" xfId="0" applyFont="1" applyAlignment="1">
      <alignment horizontal="center" vertical="top" wrapText="1"/>
    </xf>
  </cellXfs>
  <cellStyles count="2">
    <cellStyle name="Hyperlink" xfId="1" builtinId="8"/>
    <cellStyle name="Normal" xfId="0" builtinId="0"/>
  </cellStyles>
  <dxfs count="815">
    <dxf>
      <font>
        <b/>
        <i val="0"/>
        <color rgb="FF00B050"/>
      </font>
    </dxf>
    <dxf>
      <font>
        <b/>
        <i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rgb="FF00B050"/>
      </font>
    </dxf>
    <dxf>
      <font>
        <b/>
        <i val="0"/>
        <strike val="0"/>
        <color rgb="FFFF0000"/>
      </font>
    </dxf>
    <dxf>
      <font>
        <color rgb="FF00B050"/>
      </font>
    </dxf>
    <dxf>
      <font>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strike val="0"/>
        <color rgb="FF00B050"/>
      </font>
    </dxf>
    <dxf>
      <font>
        <b/>
        <i val="0"/>
        <strike val="0"/>
        <color rgb="FFFF0000"/>
      </font>
    </dxf>
    <dxf>
      <font>
        <strike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rgb="FF00B050"/>
      </font>
    </dxf>
    <dxf>
      <font>
        <b/>
        <i val="0"/>
        <strike val="0"/>
        <color rgb="FFFF0000"/>
      </font>
    </dxf>
    <dxf>
      <font>
        <b/>
        <i val="0"/>
        <color rgb="FF00B050"/>
      </font>
    </dxf>
    <dxf>
      <font>
        <b/>
        <i val="0"/>
        <strike val="0"/>
        <color rgb="FFFF0000"/>
      </font>
    </dxf>
    <dxf>
      <font>
        <b/>
        <i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color rgb="FF00B050"/>
      </font>
    </dxf>
    <dxf>
      <font>
        <b/>
        <i val="0"/>
        <strike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rgb="FFFF0000"/>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color rgb="FFFF0000"/>
      </font>
    </dxf>
    <dxf>
      <font>
        <b/>
        <i val="0"/>
        <strike val="0"/>
        <color theme="0" tint="-0.24994659260841701"/>
      </font>
    </dxf>
    <dxf>
      <font>
        <b/>
        <i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0" tint="-0.24994659260841701"/>
      </font>
    </dxf>
    <dxf>
      <font>
        <b/>
        <i val="0"/>
        <color rgb="FF00B050"/>
      </font>
    </dxf>
    <dxf>
      <font>
        <b/>
        <i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color rgb="FF00B050"/>
      </font>
    </dxf>
    <dxf>
      <font>
        <b/>
        <i val="0"/>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FF0000"/>
      </font>
    </dxf>
    <dxf>
      <font>
        <b/>
        <i val="0"/>
        <color theme="0" tint="-0.24994659260841701"/>
      </font>
    </dxf>
    <dxf>
      <font>
        <b/>
        <i val="0"/>
        <color rgb="FF00B050"/>
      </font>
    </dxf>
    <dxf>
      <font>
        <b/>
        <i val="0"/>
        <color rgb="FFFF0000"/>
      </font>
    </dxf>
    <dxf>
      <font>
        <b/>
        <i val="0"/>
        <strike val="0"/>
        <color rgb="FF00B050"/>
      </font>
    </dxf>
    <dxf>
      <font>
        <b/>
        <i val="0"/>
        <strike val="0"/>
        <color rgb="FFFF0000"/>
      </font>
    </dxf>
    <dxf>
      <font>
        <strike val="0"/>
        <color theme="0" tint="-0.24994659260841701"/>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622300</xdr:colOff>
      <xdr:row>0</xdr:row>
      <xdr:rowOff>38100</xdr:rowOff>
    </xdr:from>
    <xdr:to>
      <xdr:col>13</xdr:col>
      <xdr:colOff>647700</xdr:colOff>
      <xdr:row>6</xdr:row>
      <xdr:rowOff>38100</xdr:rowOff>
    </xdr:to>
    <xdr:pic>
      <xdr:nvPicPr>
        <xdr:cNvPr id="3178" name="Picture 1">
          <a:extLst>
            <a:ext uri="{FF2B5EF4-FFF2-40B4-BE49-F238E27FC236}">
              <a16:creationId xmlns:a16="http://schemas.microsoft.com/office/drawing/2014/main" id="{477520B9-C481-9C4A-AF1D-F454C471A8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38100"/>
          <a:ext cx="14224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101600</xdr:colOff>
      <xdr:row>0</xdr:row>
      <xdr:rowOff>254000</xdr:rowOff>
    </xdr:from>
    <xdr:to>
      <xdr:col>11</xdr:col>
      <xdr:colOff>622300</xdr:colOff>
      <xdr:row>10</xdr:row>
      <xdr:rowOff>88900</xdr:rowOff>
    </xdr:to>
    <xdr:pic>
      <xdr:nvPicPr>
        <xdr:cNvPr id="16499" name="Picture 1137">
          <a:extLst>
            <a:ext uri="{FF2B5EF4-FFF2-40B4-BE49-F238E27FC236}">
              <a16:creationId xmlns:a16="http://schemas.microsoft.com/office/drawing/2014/main" id="{C16C148B-250A-594C-A817-C0258D8F67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254000"/>
          <a:ext cx="2159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431800</xdr:colOff>
          <xdr:row>243</xdr:row>
          <xdr:rowOff>165100</xdr:rowOff>
        </xdr:from>
        <xdr:to>
          <xdr:col>7</xdr:col>
          <xdr:colOff>50800</xdr:colOff>
          <xdr:row>247</xdr:row>
          <xdr:rowOff>25400</xdr:rowOff>
        </xdr:to>
        <xdr:sp macro="" textlink="">
          <xdr:nvSpPr>
            <xdr:cNvPr id="5500" name="Button 380" hidden="1">
              <a:extLst>
                <a:ext uri="{63B3BB69-23CF-44E3-9099-C40C66FF867C}">
                  <a14:compatExt spid="_x0000_s5500"/>
                </a:ext>
                <a:ext uri="{FF2B5EF4-FFF2-40B4-BE49-F238E27FC236}">
                  <a16:creationId xmlns:a16="http://schemas.microsoft.com/office/drawing/2014/main" id="{00000000-0008-0000-0200-00007C1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Full Results as PDF file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112</xdr:row>
          <xdr:rowOff>25400</xdr:rowOff>
        </xdr:from>
        <xdr:to>
          <xdr:col>4</xdr:col>
          <xdr:colOff>622300</xdr:colOff>
          <xdr:row>115</xdr:row>
          <xdr:rowOff>127000</xdr:rowOff>
        </xdr:to>
        <xdr:sp macro="" textlink="">
          <xdr:nvSpPr>
            <xdr:cNvPr id="9676" name="Button 460" hidden="1">
              <a:extLst>
                <a:ext uri="{63B3BB69-23CF-44E3-9099-C40C66FF867C}">
                  <a14:compatExt spid="_x0000_s9676"/>
                </a:ext>
                <a:ext uri="{FF2B5EF4-FFF2-40B4-BE49-F238E27FC236}">
                  <a16:creationId xmlns:a16="http://schemas.microsoft.com/office/drawing/2014/main" id="{00000000-0008-0000-0500-0000CC2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112</xdr:row>
          <xdr:rowOff>25400</xdr:rowOff>
        </xdr:from>
        <xdr:to>
          <xdr:col>4</xdr:col>
          <xdr:colOff>622300</xdr:colOff>
          <xdr:row>115</xdr:row>
          <xdr:rowOff>127000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sickkids.ca/caliperproject/index.html" TargetMode="External"/><Relationship Id="rId7" Type="http://schemas.openxmlformats.org/officeDocument/2006/relationships/hyperlink" Target="https://www.firstclassmed.com/articles/2017/folate-trap" TargetMode="External"/><Relationship Id="rId2" Type="http://schemas.openxmlformats.org/officeDocument/2006/relationships/hyperlink" Target="https://www.rcpa.edu.au/Library/Practising-Pathology/RCPA-Manual/Home" TargetMode="External"/><Relationship Id="rId1" Type="http://schemas.openxmlformats.org/officeDocument/2006/relationships/hyperlink" Target="http://www.sydpath.stvincents.com.au/tests/InfSheets.htm" TargetMode="External"/><Relationship Id="rId6" Type="http://schemas.openxmlformats.org/officeDocument/2006/relationships/hyperlink" Target="https://www.sciencedirect.com/science/article/abs/pii/S0009912020308833?via%3Dihub" TargetMode="External"/><Relationship Id="rId5" Type="http://schemas.openxmlformats.org/officeDocument/2006/relationships/hyperlink" Target="http://www.bloodchemistryanalysis.com/pdf%20files/blood-chemistry-qrg.pdf" TargetMode="External"/><Relationship Id="rId4" Type="http://schemas.openxmlformats.org/officeDocument/2006/relationships/hyperlink" Target="https://ahealthymeal.com/calculate-ratios-of-zinc-copper-ceruloplasmi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wdp.com.au/patients/find-a-collection-centre/" TargetMode="External"/><Relationship Id="rId13" Type="http://schemas.openxmlformats.org/officeDocument/2006/relationships/hyperlink" Target="https://www.befunctional.com.au/" TargetMode="External"/><Relationship Id="rId18" Type="http://schemas.openxmlformats.org/officeDocument/2006/relationships/hyperlink" Target="https://www.clinicallabs.com.au/" TargetMode="External"/><Relationship Id="rId3" Type="http://schemas.openxmlformats.org/officeDocument/2006/relationships/hyperlink" Target="https://laverty.com.au/patients/locations" TargetMode="External"/><Relationship Id="rId21" Type="http://schemas.openxmlformats.org/officeDocument/2006/relationships/hyperlink" Target="https://www.medway.com.au/" TargetMode="External"/><Relationship Id="rId7" Type="http://schemas.openxmlformats.org/officeDocument/2006/relationships/hyperlink" Target="https://www.wdp.com.au/patients/find-a-collection-centre/" TargetMode="External"/><Relationship Id="rId12" Type="http://schemas.openxmlformats.org/officeDocument/2006/relationships/hyperlink" Target="https://www.befunctional.com.au/" TargetMode="External"/><Relationship Id="rId17" Type="http://schemas.openxmlformats.org/officeDocument/2006/relationships/hyperlink" Target="https://www.clinicallabs.com.au/" TargetMode="External"/><Relationship Id="rId2" Type="http://schemas.openxmlformats.org/officeDocument/2006/relationships/hyperlink" Target="https://laverty.com.au/patients/locations" TargetMode="External"/><Relationship Id="rId16" Type="http://schemas.openxmlformats.org/officeDocument/2006/relationships/hyperlink" Target="https://www.clinicallabs.com.au/" TargetMode="External"/><Relationship Id="rId20" Type="http://schemas.openxmlformats.org/officeDocument/2006/relationships/hyperlink" Target="https://www.medway.com.au/" TargetMode="External"/><Relationship Id="rId1" Type="http://schemas.openxmlformats.org/officeDocument/2006/relationships/hyperlink" Target="http://qml.com.au/collectioncentres.aspx" TargetMode="External"/><Relationship Id="rId6" Type="http://schemas.openxmlformats.org/officeDocument/2006/relationships/hyperlink" Target="http://www.abbottpathology.com.au/CollectionCentres.aspx" TargetMode="External"/><Relationship Id="rId11" Type="http://schemas.openxmlformats.org/officeDocument/2006/relationships/hyperlink" Target="https://www.befunctional.com.au/" TargetMode="External"/><Relationship Id="rId5" Type="http://schemas.openxmlformats.org/officeDocument/2006/relationships/hyperlink" Target="http://www.tmlpath.com.au/IamaPatient/PatientCollectionServices/CollectionCentres.aspx" TargetMode="External"/><Relationship Id="rId15" Type="http://schemas.openxmlformats.org/officeDocument/2006/relationships/hyperlink" Target="https://www.clinicallabs.com.au/" TargetMode="External"/><Relationship Id="rId10" Type="http://schemas.openxmlformats.org/officeDocument/2006/relationships/hyperlink" Target="https://www.befunctional.com.au/" TargetMode="External"/><Relationship Id="rId19" Type="http://schemas.openxmlformats.org/officeDocument/2006/relationships/hyperlink" Target="https://www.medway.com.au/" TargetMode="External"/><Relationship Id="rId4" Type="http://schemas.openxmlformats.org/officeDocument/2006/relationships/hyperlink" Target="http://dorevich.com.au/patients/find-a-collection-centre/" TargetMode="External"/><Relationship Id="rId9" Type="http://schemas.openxmlformats.org/officeDocument/2006/relationships/hyperlink" Target="https://www.clinicallabs.com.au/" TargetMode="External"/><Relationship Id="rId14" Type="http://schemas.openxmlformats.org/officeDocument/2006/relationships/hyperlink" Target="https://www.befunctional.com.au/" TargetMode="External"/><Relationship Id="rId22" Type="http://schemas.openxmlformats.org/officeDocument/2006/relationships/hyperlink" Target="https://www.medway.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4"/>
  <sheetViews>
    <sheetView workbookViewId="0">
      <selection activeCell="A25" sqref="A25"/>
    </sheetView>
  </sheetViews>
  <sheetFormatPr baseColWidth="10" defaultColWidth="9.1640625" defaultRowHeight="15" x14ac:dyDescent="0.2"/>
  <cols>
    <col min="1" max="1" width="5.1640625" style="139" customWidth="1"/>
    <col min="2" max="16384" width="9.1640625" style="139"/>
  </cols>
  <sheetData>
    <row r="1" spans="1:14" ht="19" x14ac:dyDescent="0.25">
      <c r="A1" s="147" t="s">
        <v>559</v>
      </c>
      <c r="B1" s="148"/>
      <c r="E1" s="138"/>
      <c r="F1" s="138"/>
      <c r="G1" s="138"/>
      <c r="H1" s="138"/>
      <c r="I1" s="138"/>
      <c r="J1" s="138"/>
      <c r="K1" s="138"/>
      <c r="L1" s="138"/>
      <c r="M1" s="138"/>
      <c r="N1" s="138"/>
    </row>
    <row r="2" spans="1:14" ht="16" x14ac:dyDescent="0.2">
      <c r="A2" s="149">
        <v>1</v>
      </c>
      <c r="B2" s="143" t="s">
        <v>560</v>
      </c>
      <c r="C2" s="138"/>
      <c r="D2" s="138"/>
      <c r="E2" s="138"/>
      <c r="F2" s="138"/>
      <c r="G2" s="138"/>
      <c r="H2" s="138"/>
      <c r="I2" s="138"/>
      <c r="J2" s="138"/>
      <c r="K2" s="138"/>
      <c r="L2" s="138"/>
      <c r="M2" s="138"/>
      <c r="N2" s="138"/>
    </row>
    <row r="3" spans="1:14" ht="16" x14ac:dyDescent="0.2">
      <c r="A3" s="149">
        <v>2</v>
      </c>
      <c r="B3" s="143" t="s">
        <v>668</v>
      </c>
      <c r="C3" s="138"/>
      <c r="D3" s="138"/>
      <c r="E3" s="138"/>
      <c r="F3" s="138"/>
      <c r="G3" s="138"/>
      <c r="H3" s="138"/>
      <c r="I3" s="138"/>
      <c r="J3" s="138"/>
      <c r="K3" s="138"/>
      <c r="L3" s="138"/>
      <c r="M3" s="138"/>
      <c r="N3" s="138"/>
    </row>
    <row r="4" spans="1:14" ht="16" x14ac:dyDescent="0.2">
      <c r="A4" s="149">
        <v>3</v>
      </c>
      <c r="B4" s="143" t="s">
        <v>670</v>
      </c>
      <c r="C4" s="138"/>
      <c r="D4" s="138"/>
      <c r="E4" s="138"/>
      <c r="F4" s="138"/>
      <c r="G4" s="138"/>
      <c r="H4" s="138"/>
      <c r="I4" s="138"/>
      <c r="J4" s="138"/>
      <c r="K4" s="138"/>
      <c r="L4" s="138"/>
      <c r="M4" s="138"/>
      <c r="N4" s="138"/>
    </row>
    <row r="5" spans="1:14" ht="16" x14ac:dyDescent="0.2">
      <c r="A5" s="149">
        <v>4</v>
      </c>
      <c r="B5" s="143" t="s">
        <v>671</v>
      </c>
      <c r="C5" s="138"/>
      <c r="D5" s="138"/>
      <c r="E5" s="138"/>
      <c r="F5" s="138"/>
      <c r="G5" s="138"/>
      <c r="H5" s="138"/>
      <c r="I5" s="138"/>
      <c r="J5" s="138"/>
      <c r="K5" s="138"/>
      <c r="L5" s="138"/>
      <c r="M5" s="138"/>
      <c r="N5" s="138"/>
    </row>
    <row r="6" spans="1:14" ht="16" x14ac:dyDescent="0.2">
      <c r="A6" s="149">
        <v>5</v>
      </c>
      <c r="B6" s="143" t="s">
        <v>122</v>
      </c>
      <c r="C6" s="138"/>
      <c r="D6" s="138"/>
      <c r="E6" s="138"/>
      <c r="F6" s="138"/>
      <c r="G6" s="138"/>
      <c r="H6" s="138"/>
      <c r="I6" s="138"/>
      <c r="J6" s="138"/>
      <c r="K6" s="138"/>
      <c r="L6" s="138"/>
      <c r="M6" s="138"/>
      <c r="N6" s="138"/>
    </row>
    <row r="7" spans="1:14" ht="16" x14ac:dyDescent="0.2">
      <c r="A7" s="149">
        <v>6</v>
      </c>
      <c r="B7" s="143" t="s">
        <v>561</v>
      </c>
      <c r="C7" s="138"/>
      <c r="D7" s="138"/>
      <c r="E7" s="138"/>
      <c r="F7" s="138"/>
      <c r="G7" s="138"/>
      <c r="H7" s="138"/>
      <c r="I7" s="138"/>
      <c r="J7" s="138"/>
      <c r="K7" s="138"/>
      <c r="L7" s="138"/>
      <c r="M7" s="138"/>
      <c r="N7" s="138"/>
    </row>
    <row r="8" spans="1:14" ht="16" x14ac:dyDescent="0.2">
      <c r="A8" s="149">
        <v>7</v>
      </c>
      <c r="B8" s="143" t="s">
        <v>562</v>
      </c>
      <c r="C8" s="138"/>
      <c r="D8" s="138"/>
      <c r="E8" s="138"/>
      <c r="F8" s="138"/>
      <c r="G8" s="138"/>
      <c r="H8" s="138"/>
      <c r="I8" s="138"/>
      <c r="J8" s="138"/>
      <c r="K8" s="138"/>
      <c r="L8" s="138"/>
      <c r="M8" s="138"/>
      <c r="N8" s="138"/>
    </row>
    <row r="9" spans="1:14" ht="16" x14ac:dyDescent="0.2">
      <c r="A9" s="149">
        <v>8</v>
      </c>
      <c r="B9" s="143" t="s">
        <v>505</v>
      </c>
      <c r="C9" s="138"/>
      <c r="D9" s="138"/>
      <c r="E9" s="138"/>
      <c r="F9" s="138"/>
      <c r="G9" s="138"/>
      <c r="H9" s="138"/>
      <c r="I9" s="138"/>
      <c r="J9" s="138"/>
      <c r="K9" s="138"/>
      <c r="L9" s="138"/>
      <c r="M9" s="138"/>
      <c r="N9" s="138"/>
    </row>
    <row r="10" spans="1:14" ht="16" x14ac:dyDescent="0.2">
      <c r="A10" s="149">
        <v>9</v>
      </c>
      <c r="B10" s="143" t="s">
        <v>235</v>
      </c>
      <c r="C10" s="138"/>
      <c r="D10" s="138"/>
      <c r="E10" s="138"/>
      <c r="F10" s="138"/>
      <c r="G10" s="138"/>
      <c r="H10" s="138"/>
      <c r="I10" s="138"/>
      <c r="J10" s="138"/>
      <c r="K10" s="138"/>
      <c r="L10" s="138"/>
      <c r="M10" s="138"/>
      <c r="N10" s="138"/>
    </row>
    <row r="11" spans="1:14" ht="16" x14ac:dyDescent="0.2">
      <c r="A11" s="149">
        <v>10</v>
      </c>
      <c r="B11" s="143" t="s">
        <v>457</v>
      </c>
      <c r="C11" s="138"/>
      <c r="D11" s="138"/>
      <c r="E11" s="138"/>
      <c r="F11" s="138"/>
      <c r="G11" s="138"/>
      <c r="H11" s="138"/>
      <c r="I11" s="138"/>
      <c r="J11" s="138"/>
      <c r="K11" s="138"/>
      <c r="L11" s="138"/>
      <c r="M11" s="138"/>
      <c r="N11" s="138"/>
    </row>
    <row r="12" spans="1:14" ht="16" x14ac:dyDescent="0.2">
      <c r="A12" s="149">
        <v>11</v>
      </c>
      <c r="B12" s="143" t="s">
        <v>564</v>
      </c>
      <c r="C12" s="138"/>
      <c r="D12" s="138"/>
      <c r="E12" s="138"/>
      <c r="F12" s="138"/>
      <c r="G12" s="138"/>
      <c r="H12" s="138"/>
      <c r="I12" s="138"/>
      <c r="J12" s="138"/>
      <c r="K12" s="138"/>
      <c r="L12" s="138"/>
      <c r="M12" s="138"/>
      <c r="N12" s="138"/>
    </row>
    <row r="13" spans="1:14" ht="16" x14ac:dyDescent="0.2">
      <c r="A13" s="149">
        <v>12</v>
      </c>
      <c r="B13" s="143" t="s">
        <v>565</v>
      </c>
      <c r="C13" s="138"/>
      <c r="D13" s="138"/>
      <c r="E13" s="138"/>
      <c r="F13" s="138"/>
      <c r="G13" s="138"/>
      <c r="H13" s="138"/>
      <c r="I13" s="138"/>
      <c r="J13" s="138"/>
      <c r="K13" s="138"/>
      <c r="L13" s="138"/>
      <c r="M13" s="138"/>
      <c r="N13" s="138"/>
    </row>
    <row r="14" spans="1:14" ht="16" x14ac:dyDescent="0.2">
      <c r="A14" s="149">
        <v>13</v>
      </c>
      <c r="B14" s="143" t="s">
        <v>566</v>
      </c>
      <c r="C14" s="138"/>
      <c r="D14" s="138"/>
      <c r="E14" s="138"/>
      <c r="F14" s="138"/>
      <c r="G14" s="138"/>
      <c r="H14" s="138"/>
      <c r="I14" s="138"/>
      <c r="J14" s="138"/>
      <c r="K14" s="138"/>
      <c r="L14" s="138"/>
      <c r="M14" s="138"/>
      <c r="N14" s="138"/>
    </row>
    <row r="15" spans="1:14" ht="16" x14ac:dyDescent="0.2">
      <c r="A15" s="143"/>
      <c r="B15" s="143"/>
      <c r="C15" s="138"/>
      <c r="D15" s="138"/>
      <c r="E15" s="138"/>
      <c r="F15" s="138"/>
      <c r="G15" s="138"/>
      <c r="H15" s="138"/>
      <c r="I15" s="138"/>
      <c r="J15" s="138"/>
      <c r="K15" s="138"/>
      <c r="L15" s="138"/>
      <c r="M15" s="138"/>
      <c r="N15" s="138"/>
    </row>
    <row r="16" spans="1:14" ht="16" x14ac:dyDescent="0.2">
      <c r="A16" s="253" t="s">
        <v>669</v>
      </c>
      <c r="B16" s="143"/>
      <c r="C16" s="138"/>
      <c r="D16" s="138"/>
      <c r="E16" s="138"/>
      <c r="F16" s="138"/>
      <c r="G16" s="138"/>
      <c r="H16" s="138"/>
      <c r="I16" s="138"/>
      <c r="J16" s="138"/>
      <c r="K16" s="138"/>
      <c r="L16" s="138"/>
      <c r="M16" s="138"/>
      <c r="N16" s="138"/>
    </row>
    <row r="17" spans="1:14" ht="112.5" customHeight="1" x14ac:dyDescent="0.2">
      <c r="A17" s="263" t="s">
        <v>694</v>
      </c>
      <c r="B17" s="263"/>
      <c r="C17" s="263"/>
      <c r="D17" s="263"/>
      <c r="E17" s="263"/>
      <c r="F17" s="263"/>
      <c r="G17" s="263"/>
      <c r="H17" s="263"/>
      <c r="I17" s="263"/>
      <c r="J17" s="263"/>
      <c r="K17" s="263"/>
      <c r="L17" s="263"/>
      <c r="M17" s="263"/>
      <c r="N17" s="263"/>
    </row>
    <row r="18" spans="1:14" x14ac:dyDescent="0.2">
      <c r="A18" s="138"/>
      <c r="B18" s="138"/>
      <c r="C18" s="138"/>
      <c r="D18" s="138"/>
      <c r="E18" s="138"/>
      <c r="F18" s="138"/>
      <c r="G18" s="138"/>
      <c r="H18" s="138"/>
      <c r="I18" s="138"/>
      <c r="J18" s="138"/>
      <c r="K18" s="138"/>
      <c r="L18" s="138"/>
      <c r="M18" s="138"/>
      <c r="N18" s="138"/>
    </row>
    <row r="19" spans="1:14" x14ac:dyDescent="0.2">
      <c r="A19" s="138" t="s">
        <v>695</v>
      </c>
      <c r="B19" s="138"/>
      <c r="C19" s="138"/>
      <c r="D19" s="138"/>
      <c r="E19" s="138"/>
      <c r="F19" s="138"/>
      <c r="G19" s="138"/>
      <c r="H19" s="138"/>
      <c r="I19" s="138"/>
      <c r="J19" s="138"/>
      <c r="K19" s="138"/>
      <c r="L19" s="138"/>
      <c r="M19" s="138"/>
      <c r="N19" s="138"/>
    </row>
    <row r="20" spans="1:14" x14ac:dyDescent="0.2">
      <c r="A20" s="138" t="s">
        <v>563</v>
      </c>
      <c r="B20" s="138"/>
      <c r="C20" s="138"/>
      <c r="D20" s="138"/>
      <c r="E20" s="138"/>
      <c r="F20" s="138"/>
      <c r="G20" s="138"/>
      <c r="H20" s="138"/>
      <c r="I20" s="138"/>
      <c r="J20" s="138"/>
      <c r="K20" s="138"/>
      <c r="L20" s="138"/>
      <c r="M20" s="138"/>
      <c r="N20" s="138"/>
    </row>
    <row r="21" spans="1:14" x14ac:dyDescent="0.2">
      <c r="A21" s="138" t="s">
        <v>436</v>
      </c>
      <c r="B21" s="138"/>
      <c r="C21" s="138"/>
      <c r="D21" s="138"/>
      <c r="E21" s="138"/>
      <c r="F21" s="138"/>
      <c r="G21" s="138"/>
      <c r="H21" s="138"/>
      <c r="I21" s="138"/>
      <c r="J21" s="138"/>
      <c r="K21" s="138"/>
      <c r="L21" s="138"/>
      <c r="M21" s="138"/>
      <c r="N21" s="138"/>
    </row>
    <row r="22" spans="1:14" x14ac:dyDescent="0.2">
      <c r="A22" s="138" t="s">
        <v>567</v>
      </c>
      <c r="B22" s="138"/>
      <c r="C22" s="138"/>
      <c r="D22" s="138"/>
      <c r="E22" s="138"/>
      <c r="F22" s="138"/>
      <c r="G22" s="138"/>
      <c r="H22" s="138"/>
      <c r="I22" s="138"/>
      <c r="J22" s="138"/>
      <c r="K22" s="138"/>
      <c r="L22" s="138"/>
      <c r="M22" s="138"/>
      <c r="N22" s="138"/>
    </row>
    <row r="23" spans="1:14" x14ac:dyDescent="0.2">
      <c r="A23" s="138" t="s">
        <v>568</v>
      </c>
      <c r="B23" s="138"/>
      <c r="C23" s="138"/>
      <c r="D23" s="138"/>
      <c r="E23" s="138"/>
      <c r="F23" s="138"/>
      <c r="G23" s="138"/>
      <c r="H23" s="138"/>
      <c r="I23" s="138"/>
      <c r="J23" s="138"/>
      <c r="K23" s="138"/>
      <c r="L23" s="138"/>
      <c r="M23" s="138"/>
      <c r="N23" s="138"/>
    </row>
    <row r="24" spans="1:14" x14ac:dyDescent="0.2">
      <c r="A24" s="138"/>
      <c r="B24" s="138"/>
      <c r="C24" s="138"/>
      <c r="D24" s="138"/>
      <c r="E24" s="138"/>
      <c r="F24" s="138"/>
      <c r="G24" s="138"/>
      <c r="H24" s="138"/>
      <c r="I24" s="138"/>
      <c r="J24" s="138"/>
      <c r="K24" s="138"/>
      <c r="L24" s="138"/>
      <c r="M24" s="138"/>
      <c r="N24" s="138"/>
    </row>
  </sheetData>
  <sheetProtection password="A56B" sheet="1"/>
  <mergeCells count="1">
    <mergeCell ref="A17:N17"/>
  </mergeCell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26"/>
  <sheetViews>
    <sheetView workbookViewId="0">
      <selection activeCell="J29" sqref="J29"/>
    </sheetView>
  </sheetViews>
  <sheetFormatPr baseColWidth="10" defaultRowHeight="15" x14ac:dyDescent="0.2"/>
  <cols>
    <col min="1" max="256" width="8.83203125" customWidth="1"/>
  </cols>
  <sheetData>
    <row r="1" spans="1:15" ht="19" x14ac:dyDescent="0.25">
      <c r="A1" s="225" t="s">
        <v>137</v>
      </c>
    </row>
    <row r="2" spans="1:15" x14ac:dyDescent="0.2">
      <c r="A2" t="s">
        <v>598</v>
      </c>
    </row>
    <row r="3" spans="1:15" x14ac:dyDescent="0.2">
      <c r="A3" t="s">
        <v>129</v>
      </c>
      <c r="H3" s="39" t="s">
        <v>130</v>
      </c>
    </row>
    <row r="4" spans="1:15" x14ac:dyDescent="0.2">
      <c r="A4" t="s">
        <v>135</v>
      </c>
      <c r="H4" s="39" t="s">
        <v>136</v>
      </c>
    </row>
    <row r="5" spans="1:15" x14ac:dyDescent="0.2">
      <c r="A5" t="s">
        <v>138</v>
      </c>
      <c r="H5" s="39" t="s">
        <v>139</v>
      </c>
    </row>
    <row r="6" spans="1:15" x14ac:dyDescent="0.2">
      <c r="A6" t="s">
        <v>141</v>
      </c>
      <c r="H6" s="39" t="s">
        <v>142</v>
      </c>
    </row>
    <row r="7" spans="1:15" x14ac:dyDescent="0.2">
      <c r="A7" t="s">
        <v>570</v>
      </c>
      <c r="H7" s="39" t="s">
        <v>571</v>
      </c>
    </row>
    <row r="8" spans="1:15" x14ac:dyDescent="0.2">
      <c r="A8" t="s">
        <v>573</v>
      </c>
      <c r="H8" s="39" t="s">
        <v>574</v>
      </c>
    </row>
    <row r="9" spans="1:15" x14ac:dyDescent="0.2">
      <c r="A9" t="s">
        <v>619</v>
      </c>
      <c r="H9" s="39" t="s">
        <v>618</v>
      </c>
    </row>
    <row r="11" spans="1:15" ht="45" customHeight="1" x14ac:dyDescent="0.2">
      <c r="A11" s="311" t="s">
        <v>588</v>
      </c>
      <c r="B11" s="311"/>
      <c r="C11" s="301" t="s">
        <v>589</v>
      </c>
      <c r="D11" s="301"/>
      <c r="E11" s="301"/>
      <c r="F11" s="301"/>
      <c r="G11" s="301"/>
      <c r="H11" s="301"/>
      <c r="I11" s="301"/>
      <c r="J11" s="301"/>
      <c r="K11" s="301"/>
      <c r="L11" s="301"/>
      <c r="M11" s="301"/>
      <c r="N11" s="301"/>
      <c r="O11" s="301"/>
    </row>
    <row r="12" spans="1:15" x14ac:dyDescent="0.2">
      <c r="H12" s="39"/>
    </row>
    <row r="13" spans="1:15" x14ac:dyDescent="0.2">
      <c r="A13" s="115" t="s">
        <v>596</v>
      </c>
      <c r="C13" s="39" t="s">
        <v>597</v>
      </c>
      <c r="H13" s="39"/>
    </row>
    <row r="15" spans="1:15" x14ac:dyDescent="0.2">
      <c r="A15" s="115" t="s">
        <v>600</v>
      </c>
      <c r="D15" t="s">
        <v>601</v>
      </c>
    </row>
    <row r="17" spans="1:15" ht="30.75" customHeight="1" x14ac:dyDescent="0.2">
      <c r="A17" s="301" t="s">
        <v>638</v>
      </c>
      <c r="B17" s="301"/>
      <c r="C17" s="301"/>
      <c r="D17" s="301"/>
      <c r="E17" s="301"/>
      <c r="F17" s="301"/>
      <c r="G17" s="301"/>
      <c r="H17" s="301"/>
      <c r="I17" s="301"/>
      <c r="J17" s="301"/>
      <c r="K17" s="301"/>
      <c r="L17" s="301"/>
      <c r="M17" s="301"/>
      <c r="N17" s="301"/>
      <c r="O17" s="301"/>
    </row>
    <row r="19" spans="1:15" x14ac:dyDescent="0.2">
      <c r="A19" s="50"/>
    </row>
    <row r="24" spans="1:15" x14ac:dyDescent="0.2">
      <c r="C24" s="39"/>
    </row>
    <row r="26" spans="1:15" x14ac:dyDescent="0.2">
      <c r="C26" s="69"/>
    </row>
  </sheetData>
  <mergeCells count="3">
    <mergeCell ref="A11:B11"/>
    <mergeCell ref="C11:O11"/>
    <mergeCell ref="A17:O17"/>
  </mergeCells>
  <hyperlinks>
    <hyperlink ref="H4" r:id="rId1" xr:uid="{00000000-0004-0000-0900-000000000000}"/>
    <hyperlink ref="H5" r:id="rId2" xr:uid="{00000000-0004-0000-0900-000001000000}"/>
    <hyperlink ref="H6" r:id="rId3" xr:uid="{00000000-0004-0000-0900-000002000000}"/>
    <hyperlink ref="H7" r:id="rId4" xr:uid="{00000000-0004-0000-0900-000003000000}"/>
    <hyperlink ref="H3" r:id="rId5" xr:uid="{00000000-0004-0000-0900-000004000000}"/>
    <hyperlink ref="H8" r:id="rId6" xr:uid="{00000000-0004-0000-0900-000005000000}"/>
    <hyperlink ref="C13" r:id="rId7" xr:uid="{00000000-0004-0000-0900-000006000000}"/>
  </hyperlinks>
  <pageMargins left="0.7" right="0.7" top="0.75" bottom="0.75" header="0.3" footer="0.3"/>
  <pageSetup paperSize="9"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E34"/>
  <sheetViews>
    <sheetView zoomScale="110" zoomScaleNormal="110" workbookViewId="0">
      <selection activeCell="B6" sqref="B6"/>
    </sheetView>
  </sheetViews>
  <sheetFormatPr baseColWidth="10" defaultRowHeight="15" x14ac:dyDescent="0.2"/>
  <cols>
    <col min="1" max="1" width="14.5" customWidth="1"/>
    <col min="2" max="2" width="28" customWidth="1"/>
    <col min="3" max="3" width="78.83203125" customWidth="1"/>
    <col min="4" max="4" width="30.1640625" customWidth="1"/>
    <col min="5" max="5" width="18" customWidth="1"/>
    <col min="6" max="256" width="8.83203125" customWidth="1"/>
  </cols>
  <sheetData>
    <row r="1" spans="1:5" ht="21" x14ac:dyDescent="0.25">
      <c r="A1" s="68" t="s">
        <v>267</v>
      </c>
    </row>
    <row r="2" spans="1:5" ht="19" x14ac:dyDescent="0.25">
      <c r="A2" s="213" t="s">
        <v>270</v>
      </c>
      <c r="B2" s="213" t="s">
        <v>271</v>
      </c>
      <c r="C2" s="213" t="s">
        <v>272</v>
      </c>
      <c r="D2" s="213" t="s">
        <v>674</v>
      </c>
      <c r="E2" s="213" t="s">
        <v>290</v>
      </c>
    </row>
    <row r="3" spans="1:5" x14ac:dyDescent="0.2">
      <c r="A3" s="214" t="s">
        <v>268</v>
      </c>
      <c r="B3" s="214" t="s">
        <v>269</v>
      </c>
      <c r="C3" s="215" t="s">
        <v>273</v>
      </c>
      <c r="D3" s="215" t="s">
        <v>677</v>
      </c>
      <c r="E3" s="214"/>
    </row>
    <row r="4" spans="1:5" x14ac:dyDescent="0.2">
      <c r="A4" s="226"/>
      <c r="B4" s="226" t="s">
        <v>274</v>
      </c>
      <c r="C4" s="226"/>
      <c r="D4" s="226"/>
      <c r="E4" s="214"/>
    </row>
    <row r="5" spans="1:5" x14ac:dyDescent="0.2">
      <c r="A5" s="226"/>
      <c r="B5" s="226" t="s">
        <v>603</v>
      </c>
      <c r="C5" s="226" t="s">
        <v>602</v>
      </c>
      <c r="D5" s="226"/>
      <c r="E5" s="214"/>
    </row>
    <row r="6" spans="1:5" x14ac:dyDescent="0.2">
      <c r="A6" s="214" t="s">
        <v>275</v>
      </c>
      <c r="B6" s="214" t="s">
        <v>276</v>
      </c>
      <c r="C6" s="215" t="s">
        <v>277</v>
      </c>
      <c r="D6" s="215" t="s">
        <v>677</v>
      </c>
      <c r="E6" s="113"/>
    </row>
    <row r="7" spans="1:5" x14ac:dyDescent="0.2">
      <c r="A7" s="113"/>
      <c r="B7" s="113" t="s">
        <v>503</v>
      </c>
      <c r="C7" s="113"/>
      <c r="D7" s="113"/>
      <c r="E7" s="113"/>
    </row>
    <row r="8" spans="1:5" x14ac:dyDescent="0.2">
      <c r="A8" s="113"/>
      <c r="B8" s="113" t="s">
        <v>325</v>
      </c>
      <c r="C8" s="114" t="s">
        <v>676</v>
      </c>
      <c r="D8" s="114" t="s">
        <v>675</v>
      </c>
      <c r="E8" s="113" t="s">
        <v>673</v>
      </c>
    </row>
    <row r="9" spans="1:5" x14ac:dyDescent="0.2">
      <c r="A9" s="113"/>
      <c r="B9" s="226" t="s">
        <v>603</v>
      </c>
      <c r="C9" s="226" t="s">
        <v>602</v>
      </c>
      <c r="D9" s="226"/>
      <c r="E9" s="113"/>
    </row>
    <row r="10" spans="1:5" x14ac:dyDescent="0.2">
      <c r="A10" s="214" t="s">
        <v>278</v>
      </c>
      <c r="B10" s="214" t="s">
        <v>276</v>
      </c>
      <c r="C10" s="215" t="s">
        <v>277</v>
      </c>
      <c r="D10" s="215" t="s">
        <v>677</v>
      </c>
      <c r="E10" s="214"/>
    </row>
    <row r="11" spans="1:5" x14ac:dyDescent="0.2">
      <c r="A11" s="226"/>
      <c r="B11" s="226" t="s">
        <v>603</v>
      </c>
      <c r="C11" s="226" t="s">
        <v>602</v>
      </c>
      <c r="D11" s="226"/>
      <c r="E11" s="226"/>
    </row>
    <row r="12" spans="1:5" x14ac:dyDescent="0.2">
      <c r="A12" s="226"/>
      <c r="B12" s="226"/>
      <c r="C12" s="226"/>
      <c r="D12" s="226"/>
      <c r="E12" s="226"/>
    </row>
    <row r="13" spans="1:5" x14ac:dyDescent="0.2">
      <c r="A13" s="214" t="s">
        <v>279</v>
      </c>
      <c r="B13" s="214" t="s">
        <v>280</v>
      </c>
      <c r="C13" s="215" t="s">
        <v>281</v>
      </c>
      <c r="D13" s="215" t="s">
        <v>677</v>
      </c>
      <c r="E13" s="113"/>
    </row>
    <row r="14" spans="1:5" x14ac:dyDescent="0.2">
      <c r="A14" s="113"/>
      <c r="B14" s="113" t="s">
        <v>325</v>
      </c>
      <c r="C14" s="114" t="s">
        <v>676</v>
      </c>
      <c r="D14" s="39" t="s">
        <v>675</v>
      </c>
      <c r="E14" s="113" t="s">
        <v>673</v>
      </c>
    </row>
    <row r="15" spans="1:5" x14ac:dyDescent="0.2">
      <c r="A15" s="113"/>
      <c r="B15" s="226" t="s">
        <v>603</v>
      </c>
      <c r="C15" s="226" t="s">
        <v>602</v>
      </c>
      <c r="D15" s="226"/>
      <c r="E15" s="113"/>
    </row>
    <row r="16" spans="1:5" x14ac:dyDescent="0.2">
      <c r="A16" s="214" t="s">
        <v>282</v>
      </c>
      <c r="B16" s="214" t="s">
        <v>283</v>
      </c>
      <c r="C16" s="215" t="s">
        <v>291</v>
      </c>
      <c r="D16" s="215"/>
      <c r="E16" s="214"/>
    </row>
    <row r="17" spans="1:5" x14ac:dyDescent="0.2">
      <c r="A17" s="226"/>
      <c r="B17" s="226" t="s">
        <v>603</v>
      </c>
      <c r="C17" s="226" t="s">
        <v>602</v>
      </c>
      <c r="D17" s="226"/>
      <c r="E17" s="226"/>
    </row>
    <row r="18" spans="1:5" x14ac:dyDescent="0.2">
      <c r="A18" s="226"/>
      <c r="B18" s="226"/>
      <c r="C18" s="226"/>
      <c r="D18" s="226"/>
      <c r="E18" s="226"/>
    </row>
    <row r="19" spans="1:5" x14ac:dyDescent="0.2">
      <c r="A19" s="214" t="s">
        <v>284</v>
      </c>
      <c r="B19" s="214" t="s">
        <v>698</v>
      </c>
      <c r="C19" s="215" t="s">
        <v>285</v>
      </c>
      <c r="D19" s="215"/>
      <c r="E19" s="113"/>
    </row>
    <row r="20" spans="1:5" x14ac:dyDescent="0.2">
      <c r="A20" s="113"/>
      <c r="B20" s="113" t="s">
        <v>325</v>
      </c>
      <c r="C20" s="114" t="s">
        <v>676</v>
      </c>
      <c r="D20" s="39" t="s">
        <v>675</v>
      </c>
      <c r="E20" s="113" t="s">
        <v>673</v>
      </c>
    </row>
    <row r="21" spans="1:5" x14ac:dyDescent="0.2">
      <c r="A21" s="113"/>
      <c r="B21" s="226" t="s">
        <v>603</v>
      </c>
      <c r="C21" s="226" t="s">
        <v>602</v>
      </c>
      <c r="D21" s="226"/>
      <c r="E21" s="113"/>
    </row>
    <row r="22" spans="1:5" x14ac:dyDescent="0.2">
      <c r="A22" s="113"/>
      <c r="B22" s="226" t="s">
        <v>699</v>
      </c>
      <c r="C22" s="226" t="s">
        <v>700</v>
      </c>
      <c r="D22" s="226"/>
      <c r="E22" s="113"/>
    </row>
    <row r="23" spans="1:5" x14ac:dyDescent="0.2">
      <c r="A23" s="214" t="s">
        <v>286</v>
      </c>
      <c r="B23" s="214" t="s">
        <v>287</v>
      </c>
      <c r="C23" s="215" t="s">
        <v>288</v>
      </c>
      <c r="D23" s="215"/>
      <c r="E23" s="214"/>
    </row>
    <row r="24" spans="1:5" x14ac:dyDescent="0.2">
      <c r="A24" s="226"/>
      <c r="B24" s="226" t="s">
        <v>321</v>
      </c>
      <c r="C24" s="226"/>
      <c r="D24" s="226"/>
      <c r="E24" s="226"/>
    </row>
    <row r="25" spans="1:5" x14ac:dyDescent="0.2">
      <c r="A25" s="226"/>
      <c r="B25" s="226" t="s">
        <v>325</v>
      </c>
      <c r="C25" s="254" t="s">
        <v>676</v>
      </c>
      <c r="D25" s="255" t="s">
        <v>675</v>
      </c>
      <c r="E25" s="226" t="s">
        <v>673</v>
      </c>
    </row>
    <row r="26" spans="1:5" x14ac:dyDescent="0.2">
      <c r="A26" s="226"/>
      <c r="B26" s="226" t="s">
        <v>322</v>
      </c>
      <c r="C26" s="226"/>
      <c r="D26" s="226"/>
      <c r="E26" s="226"/>
    </row>
    <row r="27" spans="1:5" x14ac:dyDescent="0.2">
      <c r="A27" s="226"/>
      <c r="B27" s="226" t="s">
        <v>603</v>
      </c>
      <c r="C27" s="226" t="s">
        <v>602</v>
      </c>
      <c r="D27" s="226"/>
      <c r="E27" s="226"/>
    </row>
    <row r="28" spans="1:5" x14ac:dyDescent="0.2">
      <c r="A28" s="214" t="s">
        <v>289</v>
      </c>
      <c r="B28" s="214" t="s">
        <v>287</v>
      </c>
      <c r="C28" s="215" t="s">
        <v>288</v>
      </c>
      <c r="D28" s="215"/>
      <c r="E28" s="214"/>
    </row>
    <row r="29" spans="1:5" x14ac:dyDescent="0.2">
      <c r="A29" s="113"/>
      <c r="B29" s="113" t="s">
        <v>325</v>
      </c>
      <c r="C29" s="114" t="s">
        <v>676</v>
      </c>
      <c r="D29" s="39" t="s">
        <v>675</v>
      </c>
      <c r="E29" s="113" t="s">
        <v>673</v>
      </c>
    </row>
    <row r="30" spans="1:5" x14ac:dyDescent="0.2">
      <c r="A30" s="113"/>
      <c r="B30" s="226" t="s">
        <v>603</v>
      </c>
      <c r="C30" s="226" t="s">
        <v>602</v>
      </c>
      <c r="D30" s="226"/>
      <c r="E30" s="113"/>
    </row>
    <row r="31" spans="1:5" x14ac:dyDescent="0.2">
      <c r="A31" s="214" t="s">
        <v>575</v>
      </c>
      <c r="B31" s="214"/>
      <c r="C31" s="214"/>
      <c r="D31" s="214"/>
      <c r="E31" s="113"/>
    </row>
    <row r="32" spans="1:5" x14ac:dyDescent="0.2">
      <c r="A32" s="113"/>
      <c r="B32" s="113"/>
      <c r="C32" s="113"/>
      <c r="D32" s="113"/>
      <c r="E32" s="113"/>
    </row>
    <row r="33" spans="1:5" x14ac:dyDescent="0.2">
      <c r="A33" s="113"/>
      <c r="B33" s="113"/>
      <c r="C33" s="113"/>
      <c r="D33" s="113"/>
      <c r="E33" s="113"/>
    </row>
    <row r="34" spans="1:5" x14ac:dyDescent="0.2">
      <c r="A34" s="113"/>
      <c r="B34" s="113"/>
      <c r="C34" s="113"/>
      <c r="D34" s="113"/>
      <c r="E34" s="113"/>
    </row>
  </sheetData>
  <hyperlinks>
    <hyperlink ref="C3" r:id="rId1" xr:uid="{00000000-0004-0000-0A00-000000000000}"/>
    <hyperlink ref="C6" r:id="rId2" xr:uid="{00000000-0004-0000-0A00-000001000000}"/>
    <hyperlink ref="C10" r:id="rId3" xr:uid="{00000000-0004-0000-0A00-000002000000}"/>
    <hyperlink ref="C13" r:id="rId4" xr:uid="{00000000-0004-0000-0A00-000003000000}"/>
    <hyperlink ref="C16" r:id="rId5" xr:uid="{00000000-0004-0000-0A00-000004000000}"/>
    <hyperlink ref="C19" r:id="rId6" xr:uid="{00000000-0004-0000-0A00-000005000000}"/>
    <hyperlink ref="C23" r:id="rId7" xr:uid="{00000000-0004-0000-0A00-000006000000}"/>
    <hyperlink ref="C28" r:id="rId8" xr:uid="{00000000-0004-0000-0A00-000007000000}"/>
    <hyperlink ref="C14" r:id="rId9" xr:uid="{00000000-0004-0000-0A00-000008000000}"/>
    <hyperlink ref="D8" r:id="rId10" xr:uid="{00000000-0004-0000-0A00-000009000000}"/>
    <hyperlink ref="D14" r:id="rId11" xr:uid="{00000000-0004-0000-0A00-00000A000000}"/>
    <hyperlink ref="D20" r:id="rId12" xr:uid="{00000000-0004-0000-0A00-00000B000000}"/>
    <hyperlink ref="D25" r:id="rId13" xr:uid="{00000000-0004-0000-0A00-00000C000000}"/>
    <hyperlink ref="D29" r:id="rId14" xr:uid="{00000000-0004-0000-0A00-00000D000000}"/>
    <hyperlink ref="C8" r:id="rId15" xr:uid="{00000000-0004-0000-0A00-00000E000000}"/>
    <hyperlink ref="C20" r:id="rId16" xr:uid="{00000000-0004-0000-0A00-00000F000000}"/>
    <hyperlink ref="C25" r:id="rId17" xr:uid="{00000000-0004-0000-0A00-000010000000}"/>
    <hyperlink ref="C29" r:id="rId18" xr:uid="{00000000-0004-0000-0A00-000011000000}"/>
    <hyperlink ref="D3" r:id="rId19" xr:uid="{00000000-0004-0000-0A00-000012000000}"/>
    <hyperlink ref="D6" r:id="rId20" xr:uid="{00000000-0004-0000-0A00-000013000000}"/>
    <hyperlink ref="D10" r:id="rId21" xr:uid="{00000000-0004-0000-0A00-000014000000}"/>
    <hyperlink ref="D13" r:id="rId22" xr:uid="{00000000-0004-0000-0A00-00001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workbookViewId="0"/>
  </sheetViews>
  <sheetFormatPr baseColWidth="10" defaultRowHeight="15" x14ac:dyDescent="0.2"/>
  <cols>
    <col min="1" max="256" width="8.832031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6"/>
  <sheetViews>
    <sheetView tabSelected="1" zoomScale="123" zoomScaleNormal="120" workbookViewId="0">
      <selection activeCell="C14" sqref="C14:M14"/>
    </sheetView>
  </sheetViews>
  <sheetFormatPr baseColWidth="10" defaultColWidth="9.1640625" defaultRowHeight="15" x14ac:dyDescent="0.2"/>
  <cols>
    <col min="1" max="1" width="9.1640625" style="139"/>
    <col min="2" max="2" width="13.6640625" style="139" customWidth="1"/>
    <col min="3" max="3" width="11.1640625" style="139" customWidth="1"/>
    <col min="4" max="4" width="3" style="139" customWidth="1"/>
    <col min="5" max="5" width="7.1640625" style="139" customWidth="1"/>
    <col min="6" max="6" width="9.1640625" style="139"/>
    <col min="7" max="7" width="11.33203125" style="139" bestFit="1" customWidth="1"/>
    <col min="8" max="8" width="10.5" style="139" customWidth="1"/>
    <col min="9" max="9" width="3.5" style="139" customWidth="1"/>
    <col min="10" max="10" width="10.1640625" style="139" customWidth="1"/>
    <col min="11" max="11" width="11.33203125" style="139" customWidth="1"/>
    <col min="12" max="12" width="10.33203125" style="139" customWidth="1"/>
    <col min="13" max="13" width="3.5" style="139" customWidth="1"/>
    <col min="14" max="16384" width="9.1640625" style="139"/>
  </cols>
  <sheetData>
    <row r="1" spans="1:14" ht="24" x14ac:dyDescent="0.3">
      <c r="A1" s="264" t="s">
        <v>350</v>
      </c>
      <c r="B1" s="264"/>
      <c r="C1" s="264"/>
      <c r="D1" s="264"/>
      <c r="E1" s="264"/>
      <c r="F1" s="264"/>
      <c r="G1" s="264"/>
      <c r="H1" s="264"/>
      <c r="I1" s="264"/>
      <c r="J1" s="264"/>
      <c r="K1" s="264"/>
      <c r="L1" s="264"/>
      <c r="M1" s="138"/>
      <c r="N1" s="138" t="s">
        <v>689</v>
      </c>
    </row>
    <row r="2" spans="1:14" ht="19" x14ac:dyDescent="0.25">
      <c r="A2" s="140" t="s">
        <v>393</v>
      </c>
      <c r="B2" s="138"/>
      <c r="C2" s="138"/>
      <c r="D2" s="138"/>
      <c r="E2" s="138"/>
      <c r="F2" s="138"/>
      <c r="G2" s="138"/>
      <c r="H2" s="138"/>
      <c r="I2" s="138"/>
      <c r="J2" s="138"/>
      <c r="K2" s="138"/>
      <c r="L2" s="138"/>
      <c r="M2" s="138"/>
      <c r="N2" s="138"/>
    </row>
    <row r="3" spans="1:14" x14ac:dyDescent="0.2">
      <c r="A3" s="141" t="s">
        <v>395</v>
      </c>
      <c r="B3" s="138"/>
      <c r="C3" s="267" t="s">
        <v>711</v>
      </c>
      <c r="D3" s="267"/>
      <c r="E3" s="267"/>
      <c r="F3" s="267"/>
      <c r="G3" s="267"/>
      <c r="H3" s="138"/>
      <c r="I3" s="138"/>
      <c r="J3" s="138"/>
      <c r="K3" s="138"/>
      <c r="L3" s="138"/>
      <c r="M3" s="138"/>
      <c r="N3" s="138"/>
    </row>
    <row r="4" spans="1:14" x14ac:dyDescent="0.2">
      <c r="A4" s="141" t="s">
        <v>394</v>
      </c>
      <c r="B4" s="138"/>
      <c r="C4" s="267" t="s">
        <v>708</v>
      </c>
      <c r="D4" s="267"/>
      <c r="E4" s="267"/>
      <c r="F4" s="267"/>
      <c r="G4" s="267"/>
      <c r="H4" s="138"/>
      <c r="I4" s="138"/>
      <c r="J4" s="138"/>
      <c r="K4" s="138"/>
      <c r="L4" s="138"/>
      <c r="M4" s="138"/>
      <c r="N4" s="138"/>
    </row>
    <row r="5" spans="1:14" x14ac:dyDescent="0.2">
      <c r="A5" s="138" t="s">
        <v>396</v>
      </c>
      <c r="B5" s="138"/>
      <c r="C5" s="267" t="s">
        <v>709</v>
      </c>
      <c r="D5" s="267"/>
      <c r="E5" s="267"/>
      <c r="F5" s="267"/>
      <c r="G5" s="267"/>
      <c r="H5" s="138"/>
      <c r="I5" s="138"/>
      <c r="J5" s="138"/>
      <c r="K5" s="138"/>
      <c r="L5" s="138"/>
      <c r="M5" s="138"/>
      <c r="N5" s="138"/>
    </row>
    <row r="6" spans="1:14" x14ac:dyDescent="0.2">
      <c r="A6" s="138" t="s">
        <v>397</v>
      </c>
      <c r="B6" s="138"/>
      <c r="C6" s="267" t="s">
        <v>710</v>
      </c>
      <c r="D6" s="267"/>
      <c r="E6" s="267"/>
      <c r="F6" s="138"/>
      <c r="G6" s="138"/>
      <c r="H6" s="138"/>
      <c r="I6" s="138"/>
      <c r="J6" s="138"/>
      <c r="K6" s="138"/>
      <c r="L6" s="138"/>
      <c r="M6" s="138"/>
      <c r="N6" s="138"/>
    </row>
    <row r="7" spans="1:14" x14ac:dyDescent="0.2">
      <c r="A7" s="142"/>
      <c r="B7" s="138"/>
      <c r="C7" s="138"/>
      <c r="D7" s="138"/>
      <c r="E7" s="138"/>
      <c r="F7" s="138"/>
      <c r="G7" s="138"/>
      <c r="H7" s="138"/>
      <c r="I7" s="138"/>
      <c r="J7" s="138"/>
      <c r="K7" s="138"/>
      <c r="L7" s="138"/>
      <c r="M7" s="138"/>
      <c r="N7" s="138"/>
    </row>
    <row r="8" spans="1:14" ht="19" x14ac:dyDescent="0.25">
      <c r="A8" s="140" t="s">
        <v>353</v>
      </c>
      <c r="B8" s="138"/>
      <c r="C8" s="138"/>
      <c r="D8" s="138"/>
      <c r="E8" s="138"/>
      <c r="F8" s="138"/>
      <c r="G8" s="138"/>
      <c r="H8" s="138"/>
      <c r="I8" s="138"/>
      <c r="J8" s="138"/>
      <c r="K8" s="138"/>
      <c r="L8" s="138"/>
      <c r="M8" s="138"/>
      <c r="N8" s="138"/>
    </row>
    <row r="9" spans="1:14" ht="16" x14ac:dyDescent="0.2">
      <c r="A9" s="143" t="s">
        <v>403</v>
      </c>
      <c r="B9" s="138"/>
      <c r="C9" s="268" t="s">
        <v>712</v>
      </c>
      <c r="D9" s="268"/>
      <c r="E9" s="268"/>
      <c r="F9" s="268"/>
      <c r="G9" s="268"/>
      <c r="H9" s="138"/>
      <c r="I9" s="138"/>
      <c r="J9" s="138"/>
      <c r="K9" s="138"/>
      <c r="L9" s="138"/>
      <c r="M9" s="138"/>
      <c r="N9" s="138"/>
    </row>
    <row r="10" spans="1:14" ht="16" x14ac:dyDescent="0.2">
      <c r="A10" s="143" t="s">
        <v>351</v>
      </c>
      <c r="B10" s="138"/>
      <c r="C10" s="137">
        <v>69</v>
      </c>
      <c r="D10" s="138"/>
      <c r="E10" s="138"/>
      <c r="F10" s="138"/>
      <c r="G10" s="138"/>
      <c r="H10" s="138"/>
      <c r="I10" s="138"/>
      <c r="J10" s="138"/>
      <c r="K10" s="138"/>
      <c r="L10" s="138"/>
      <c r="M10" s="138"/>
      <c r="N10" s="138"/>
    </row>
    <row r="11" spans="1:14" ht="16" x14ac:dyDescent="0.2">
      <c r="A11" s="143"/>
      <c r="B11" s="138"/>
      <c r="C11" s="138"/>
      <c r="D11" s="138"/>
      <c r="E11" s="138"/>
      <c r="F11" s="138"/>
      <c r="G11" s="138"/>
      <c r="H11" s="138"/>
      <c r="I11" s="138"/>
      <c r="J11" s="138"/>
      <c r="K11" s="138"/>
      <c r="L11" s="138"/>
      <c r="M11" s="138"/>
      <c r="N11" s="138"/>
    </row>
    <row r="12" spans="1:14" ht="16" x14ac:dyDescent="0.2">
      <c r="A12" s="143" t="s">
        <v>352</v>
      </c>
      <c r="B12" s="138"/>
      <c r="C12" s="249" t="s">
        <v>714</v>
      </c>
      <c r="D12" s="138"/>
      <c r="E12" s="143" t="s">
        <v>686</v>
      </c>
      <c r="G12" s="249" t="s">
        <v>713</v>
      </c>
      <c r="H12" s="139" t="s">
        <v>687</v>
      </c>
      <c r="I12" s="249"/>
      <c r="J12" s="138" t="s">
        <v>688</v>
      </c>
      <c r="K12" s="259"/>
      <c r="L12" s="138" t="s">
        <v>687</v>
      </c>
      <c r="M12" s="137"/>
      <c r="N12" s="138" t="s">
        <v>440</v>
      </c>
    </row>
    <row r="13" spans="1:14" ht="16" x14ac:dyDescent="0.2">
      <c r="A13" s="143" t="s">
        <v>449</v>
      </c>
      <c r="B13" s="138"/>
      <c r="C13" s="137"/>
      <c r="D13" s="138" t="s">
        <v>440</v>
      </c>
      <c r="E13" s="138"/>
      <c r="F13" s="138" t="s">
        <v>450</v>
      </c>
      <c r="G13" s="138"/>
      <c r="H13" s="137"/>
      <c r="I13" s="138" t="s">
        <v>440</v>
      </c>
      <c r="J13" s="138"/>
      <c r="K13" s="138" t="s">
        <v>451</v>
      </c>
      <c r="L13" s="138"/>
      <c r="M13" s="137"/>
      <c r="N13" s="138" t="s">
        <v>440</v>
      </c>
    </row>
    <row r="14" spans="1:14" ht="16" x14ac:dyDescent="0.2">
      <c r="A14" s="143" t="s">
        <v>663</v>
      </c>
      <c r="B14" s="138"/>
      <c r="C14" s="268" t="s">
        <v>715</v>
      </c>
      <c r="D14" s="268"/>
      <c r="E14" s="268"/>
      <c r="F14" s="268"/>
      <c r="G14" s="268"/>
      <c r="H14" s="268"/>
      <c r="I14" s="268"/>
      <c r="J14" s="268"/>
      <c r="K14" s="268"/>
      <c r="L14" s="268"/>
      <c r="M14" s="268"/>
      <c r="N14" s="138"/>
    </row>
    <row r="15" spans="1:14" x14ac:dyDescent="0.2">
      <c r="A15" s="248" t="s">
        <v>378</v>
      </c>
      <c r="B15" s="138"/>
      <c r="C15" s="138"/>
      <c r="D15" s="138"/>
      <c r="E15" s="138"/>
      <c r="F15" s="138"/>
      <c r="G15" s="138"/>
      <c r="H15" s="138"/>
      <c r="I15" s="138"/>
      <c r="J15" s="138"/>
      <c r="K15" s="138"/>
      <c r="L15" s="138"/>
      <c r="M15" s="138"/>
      <c r="N15" s="138"/>
    </row>
    <row r="16" spans="1:14" ht="19" x14ac:dyDescent="0.25">
      <c r="A16" s="140" t="s">
        <v>398</v>
      </c>
      <c r="B16" s="138"/>
      <c r="C16" s="138"/>
      <c r="D16" s="138"/>
      <c r="E16" s="138"/>
      <c r="F16" s="138"/>
      <c r="G16" s="138"/>
      <c r="H16" s="138"/>
      <c r="I16" s="138"/>
      <c r="J16" s="138"/>
      <c r="K16" s="138"/>
      <c r="L16" s="138"/>
      <c r="M16" s="138"/>
      <c r="N16" s="138"/>
    </row>
    <row r="17" spans="1:14" ht="79.5" customHeight="1" x14ac:dyDescent="0.2">
      <c r="A17" s="269" t="s">
        <v>609</v>
      </c>
      <c r="B17" s="269"/>
      <c r="C17" s="269"/>
      <c r="D17" s="269"/>
      <c r="E17" s="269"/>
      <c r="F17" s="269"/>
      <c r="G17" s="269"/>
      <c r="H17" s="269"/>
      <c r="I17" s="269"/>
      <c r="J17" s="269"/>
      <c r="K17" s="269"/>
      <c r="L17" s="269"/>
      <c r="M17" s="269"/>
      <c r="N17" s="138"/>
    </row>
    <row r="18" spans="1:14" ht="15" customHeight="1" x14ac:dyDescent="0.2">
      <c r="A18" s="265" t="s">
        <v>610</v>
      </c>
      <c r="B18" s="266"/>
      <c r="C18" s="266"/>
      <c r="D18" s="266"/>
      <c r="E18" s="266"/>
      <c r="F18" s="266"/>
      <c r="G18" s="266"/>
      <c r="H18" s="266"/>
      <c r="I18" s="266"/>
      <c r="J18" s="266"/>
      <c r="K18" s="266"/>
      <c r="L18" s="266"/>
      <c r="M18" s="266"/>
      <c r="N18" s="138"/>
    </row>
    <row r="19" spans="1:14" ht="18.75" customHeight="1" x14ac:dyDescent="0.2">
      <c r="A19" s="266"/>
      <c r="B19" s="266"/>
      <c r="C19" s="266"/>
      <c r="D19" s="266"/>
      <c r="E19" s="266"/>
      <c r="F19" s="266"/>
      <c r="G19" s="266"/>
      <c r="H19" s="266"/>
      <c r="I19" s="266"/>
      <c r="J19" s="266"/>
      <c r="K19" s="266"/>
      <c r="L19" s="266"/>
      <c r="M19" s="266"/>
      <c r="N19" s="138"/>
    </row>
    <row r="20" spans="1:14" ht="34.5" customHeight="1" x14ac:dyDescent="0.2">
      <c r="A20" s="265" t="s">
        <v>608</v>
      </c>
      <c r="B20" s="266"/>
      <c r="C20" s="266"/>
      <c r="D20" s="266"/>
      <c r="E20" s="266"/>
      <c r="F20" s="266"/>
      <c r="G20" s="266"/>
      <c r="H20" s="266"/>
      <c r="I20" s="266"/>
      <c r="J20" s="266"/>
      <c r="K20" s="266"/>
      <c r="L20" s="266"/>
      <c r="M20" s="266"/>
      <c r="N20" s="138"/>
    </row>
    <row r="21" spans="1:14" ht="15" customHeight="1" x14ac:dyDescent="0.2">
      <c r="A21" s="143"/>
      <c r="B21" s="138"/>
      <c r="C21" s="138"/>
      <c r="D21" s="138"/>
      <c r="E21" s="138"/>
      <c r="F21" s="138"/>
      <c r="G21" s="138"/>
      <c r="H21" s="138"/>
      <c r="I21" s="138"/>
      <c r="J21" s="138"/>
      <c r="K21" s="138"/>
      <c r="L21" s="138"/>
      <c r="M21" s="138"/>
      <c r="N21" s="138"/>
    </row>
    <row r="22" spans="1:14" ht="15" customHeight="1" x14ac:dyDescent="0.25">
      <c r="A22" s="140" t="s">
        <v>399</v>
      </c>
      <c r="B22" s="138"/>
      <c r="C22" s="138"/>
      <c r="D22" s="138"/>
      <c r="E22" s="138"/>
      <c r="F22" s="138"/>
      <c r="G22" s="138"/>
      <c r="H22" s="138"/>
      <c r="I22" s="138"/>
      <c r="J22" s="138"/>
      <c r="K22" s="138"/>
      <c r="L22" s="138"/>
      <c r="M22" s="138"/>
      <c r="N22" s="138"/>
    </row>
    <row r="23" spans="1:14" ht="15" customHeight="1" x14ac:dyDescent="0.2">
      <c r="A23" s="144">
        <v>24</v>
      </c>
      <c r="B23" s="138" t="s">
        <v>400</v>
      </c>
      <c r="C23" s="138"/>
      <c r="D23" s="138"/>
      <c r="E23" s="138"/>
      <c r="F23" s="138"/>
      <c r="G23" s="138"/>
      <c r="H23" s="138"/>
      <c r="I23" s="138"/>
      <c r="J23" s="138"/>
      <c r="K23" s="138"/>
      <c r="L23" s="138"/>
      <c r="M23" s="138"/>
      <c r="N23" s="138"/>
    </row>
    <row r="24" spans="1:14" x14ac:dyDescent="0.2">
      <c r="A24" s="145">
        <v>7.6</v>
      </c>
      <c r="B24" s="138" t="s">
        <v>401</v>
      </c>
      <c r="C24" s="138"/>
      <c r="D24" s="138"/>
      <c r="E24" s="138"/>
      <c r="F24" s="138"/>
      <c r="G24" s="138"/>
      <c r="H24" s="138"/>
      <c r="I24" s="138"/>
      <c r="J24" s="138"/>
      <c r="K24" s="138"/>
      <c r="L24" s="138"/>
      <c r="M24" s="138"/>
      <c r="N24" s="138"/>
    </row>
    <row r="25" spans="1:14" x14ac:dyDescent="0.2">
      <c r="A25" s="146">
        <v>125</v>
      </c>
      <c r="B25" s="138" t="s">
        <v>402</v>
      </c>
      <c r="C25" s="138"/>
      <c r="D25" s="138"/>
      <c r="E25" s="138"/>
      <c r="F25" s="138"/>
      <c r="G25" s="138"/>
      <c r="H25" s="138"/>
      <c r="I25" s="138"/>
      <c r="J25" s="138"/>
      <c r="K25" s="138"/>
      <c r="L25" s="138"/>
      <c r="M25" s="138"/>
      <c r="N25" s="138"/>
    </row>
    <row r="26" spans="1:14" ht="16" x14ac:dyDescent="0.2">
      <c r="A26" s="143"/>
      <c r="B26" s="138"/>
      <c r="C26" s="138"/>
      <c r="D26" s="138"/>
      <c r="E26" s="138"/>
      <c r="F26" s="138"/>
      <c r="G26" s="138"/>
      <c r="H26" s="138"/>
      <c r="I26" s="138"/>
      <c r="J26" s="138"/>
      <c r="K26" s="138"/>
      <c r="L26" s="138"/>
      <c r="M26" s="138"/>
      <c r="N26" s="138"/>
    </row>
  </sheetData>
  <sheetProtection password="A56B" sheet="1"/>
  <mergeCells count="10">
    <mergeCell ref="A1:L1"/>
    <mergeCell ref="A18:M19"/>
    <mergeCell ref="A20:M20"/>
    <mergeCell ref="C3:G3"/>
    <mergeCell ref="C4:G4"/>
    <mergeCell ref="C6:E6"/>
    <mergeCell ref="C5:G5"/>
    <mergeCell ref="C9:G9"/>
    <mergeCell ref="C14:M14"/>
    <mergeCell ref="A17:M17"/>
  </mergeCells>
  <pageMargins left="0.7" right="0.7" top="0.75" bottom="0.75" header="0.3" footer="0.3"/>
  <pageSetup paperSize="9" orientation="landscape"/>
  <headerFooter>
    <oddHeader>&amp;CPractitioner: Briony Tarling Herbal Medicine</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56"/>
  <sheetViews>
    <sheetView topLeftCell="A40" zoomScale="115" zoomScaleNormal="115" workbookViewId="0">
      <selection activeCell="D2" sqref="D2"/>
    </sheetView>
  </sheetViews>
  <sheetFormatPr baseColWidth="10"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 min="9" max="256" width="8.83203125" customWidth="1"/>
  </cols>
  <sheetData>
    <row r="1" spans="1:8" ht="34" x14ac:dyDescent="0.2">
      <c r="A1" s="5" t="s">
        <v>241</v>
      </c>
      <c r="B1" s="270" t="s">
        <v>77</v>
      </c>
      <c r="C1" s="271"/>
      <c r="D1" s="274" t="s">
        <v>220</v>
      </c>
      <c r="E1" s="275"/>
      <c r="F1" s="4" t="s">
        <v>0</v>
      </c>
      <c r="G1" s="86" t="s">
        <v>354</v>
      </c>
      <c r="H1" s="5" t="s">
        <v>355</v>
      </c>
    </row>
    <row r="2" spans="1:8" ht="16" x14ac:dyDescent="0.2">
      <c r="A2" s="2"/>
      <c r="B2" s="42" t="s">
        <v>167</v>
      </c>
      <c r="C2" s="3" t="s">
        <v>168</v>
      </c>
      <c r="D2" s="250" t="str">
        <f>IF(Setup!G12="","",Setup!G12)</f>
        <v>11.6.24</v>
      </c>
      <c r="E2" s="250" t="str">
        <f>IF(Setup!K12="","",Setup!K12)</f>
        <v/>
      </c>
      <c r="F2" s="4"/>
      <c r="G2" s="4"/>
      <c r="H2" s="5"/>
    </row>
    <row r="3" spans="1:8" ht="32" x14ac:dyDescent="0.2">
      <c r="A3" s="89" t="s">
        <v>606</v>
      </c>
      <c r="B3" s="6"/>
      <c r="C3" s="6"/>
      <c r="D3" s="6"/>
      <c r="E3" s="6"/>
      <c r="F3" s="7"/>
      <c r="G3" s="7"/>
      <c r="H3" s="6"/>
    </row>
    <row r="4" spans="1:8" ht="24.75" customHeight="1" x14ac:dyDescent="0.2">
      <c r="A4" s="88" t="s">
        <v>580</v>
      </c>
      <c r="B4" s="150">
        <v>4.2</v>
      </c>
      <c r="C4" s="150">
        <v>4.9000000000000004</v>
      </c>
      <c r="D4" s="156"/>
      <c r="E4" s="156"/>
      <c r="F4" s="290" t="s">
        <v>6</v>
      </c>
      <c r="G4" s="290" t="s">
        <v>586</v>
      </c>
      <c r="H4" s="272" t="s">
        <v>613</v>
      </c>
    </row>
    <row r="5" spans="1:8" ht="24" customHeight="1" x14ac:dyDescent="0.2">
      <c r="A5" s="88" t="s">
        <v>581</v>
      </c>
      <c r="B5" s="150">
        <v>3.9</v>
      </c>
      <c r="C5" s="150">
        <v>4.5</v>
      </c>
      <c r="D5" s="151">
        <v>4.5999999999999996</v>
      </c>
      <c r="E5" s="151"/>
      <c r="F5" s="291"/>
      <c r="G5" s="291"/>
      <c r="H5" s="273"/>
    </row>
    <row r="6" spans="1:8" ht="18.75" customHeight="1" x14ac:dyDescent="0.2">
      <c r="A6" s="8" t="s">
        <v>169</v>
      </c>
      <c r="B6" s="152">
        <v>140</v>
      </c>
      <c r="C6" s="152">
        <v>150</v>
      </c>
      <c r="D6" s="156"/>
      <c r="E6" s="156"/>
      <c r="F6" s="290" t="s">
        <v>2</v>
      </c>
      <c r="G6" s="290" t="s">
        <v>228</v>
      </c>
      <c r="H6" s="272" t="s">
        <v>612</v>
      </c>
    </row>
    <row r="7" spans="1:8" ht="41.25" customHeight="1" x14ac:dyDescent="0.2">
      <c r="A7" s="8" t="s">
        <v>170</v>
      </c>
      <c r="B7" s="152">
        <v>135</v>
      </c>
      <c r="C7" s="152">
        <v>145</v>
      </c>
      <c r="D7" s="151">
        <v>120</v>
      </c>
      <c r="E7" s="151"/>
      <c r="F7" s="291"/>
      <c r="G7" s="291"/>
      <c r="H7" s="273"/>
    </row>
    <row r="8" spans="1:8" x14ac:dyDescent="0.2">
      <c r="A8" s="8" t="s">
        <v>171</v>
      </c>
      <c r="B8" s="153">
        <v>0.4</v>
      </c>
      <c r="C8" s="153">
        <v>0.48</v>
      </c>
      <c r="D8" s="156"/>
      <c r="E8" s="156"/>
      <c r="F8" s="290" t="s">
        <v>357</v>
      </c>
      <c r="G8" s="279"/>
      <c r="H8" s="272" t="s">
        <v>611</v>
      </c>
    </row>
    <row r="9" spans="1:8" ht="45.75" customHeight="1" x14ac:dyDescent="0.2">
      <c r="A9" s="8" t="s">
        <v>172</v>
      </c>
      <c r="B9" s="153">
        <v>0.37</v>
      </c>
      <c r="C9" s="153">
        <v>0.44</v>
      </c>
      <c r="D9" s="151">
        <v>0.4</v>
      </c>
      <c r="E9" s="151"/>
      <c r="F9" s="291"/>
      <c r="G9" s="280"/>
      <c r="H9" s="273"/>
    </row>
    <row r="10" spans="1:8" ht="61.5" customHeight="1" x14ac:dyDescent="0.2">
      <c r="A10" s="8" t="s">
        <v>9</v>
      </c>
      <c r="B10" s="150">
        <v>80</v>
      </c>
      <c r="C10" s="150">
        <v>90</v>
      </c>
      <c r="D10" s="156"/>
      <c r="E10" s="156"/>
      <c r="F10" s="154" t="s">
        <v>10</v>
      </c>
      <c r="G10" s="154" t="s">
        <v>336</v>
      </c>
      <c r="H10" s="218" t="s">
        <v>504</v>
      </c>
    </row>
    <row r="11" spans="1:8" ht="60" x14ac:dyDescent="0.2">
      <c r="A11" s="8" t="s">
        <v>74</v>
      </c>
      <c r="B11" s="150">
        <v>28</v>
      </c>
      <c r="C11" s="150">
        <v>32</v>
      </c>
      <c r="D11" s="151"/>
      <c r="E11" s="151"/>
      <c r="F11" s="154" t="s">
        <v>93</v>
      </c>
      <c r="G11" s="154" t="s">
        <v>587</v>
      </c>
      <c r="H11" s="218" t="s">
        <v>640</v>
      </c>
    </row>
    <row r="12" spans="1:8" ht="48" x14ac:dyDescent="0.2">
      <c r="A12" s="8" t="s">
        <v>590</v>
      </c>
      <c r="B12" s="150"/>
      <c r="C12" s="150"/>
      <c r="D12" s="151"/>
      <c r="E12" s="151"/>
      <c r="F12" s="154" t="s">
        <v>592</v>
      </c>
      <c r="G12" s="154" t="s">
        <v>228</v>
      </c>
      <c r="H12" s="218" t="s">
        <v>594</v>
      </c>
    </row>
    <row r="13" spans="1:8" x14ac:dyDescent="0.2">
      <c r="A13" s="8" t="s">
        <v>591</v>
      </c>
      <c r="B13" s="150">
        <v>11.5</v>
      </c>
      <c r="C13" s="150">
        <v>14.5</v>
      </c>
      <c r="D13" s="151"/>
      <c r="E13" s="151"/>
      <c r="F13" s="154" t="s">
        <v>593</v>
      </c>
      <c r="G13" s="154" t="s">
        <v>231</v>
      </c>
      <c r="H13" s="218" t="s">
        <v>595</v>
      </c>
    </row>
    <row r="14" spans="1:8" ht="36" x14ac:dyDescent="0.2">
      <c r="A14" s="8" t="s">
        <v>212</v>
      </c>
      <c r="B14" s="150">
        <v>0</v>
      </c>
      <c r="C14" s="150">
        <v>25</v>
      </c>
      <c r="D14" s="151"/>
      <c r="E14" s="151"/>
      <c r="F14" s="154" t="s">
        <v>213</v>
      </c>
      <c r="G14" s="154"/>
      <c r="H14" s="218" t="s">
        <v>658</v>
      </c>
    </row>
    <row r="15" spans="1:8" ht="38.25" customHeight="1" x14ac:dyDescent="0.2">
      <c r="A15" s="8" t="s">
        <v>627</v>
      </c>
      <c r="B15" s="150">
        <v>13</v>
      </c>
      <c r="C15" s="150">
        <v>21</v>
      </c>
      <c r="D15" s="260" t="str">
        <f>IF(AND((D4&gt;0),(D10&gt;0)),D10/D4,"")</f>
        <v/>
      </c>
      <c r="E15" s="261" t="str">
        <f>IF(AND((E4&gt;0),(E10&gt;0)),E10/E4,"")</f>
        <v/>
      </c>
      <c r="F15" s="154" t="s">
        <v>628</v>
      </c>
      <c r="G15" s="154"/>
      <c r="H15" s="272" t="s">
        <v>630</v>
      </c>
    </row>
    <row r="16" spans="1:8" ht="37.5" customHeight="1" x14ac:dyDescent="0.2">
      <c r="A16" s="8" t="s">
        <v>629</v>
      </c>
      <c r="B16" s="150">
        <v>13</v>
      </c>
      <c r="C16" s="150">
        <v>21</v>
      </c>
      <c r="D16" s="260" t="str">
        <f>IF(AND((D5&gt;0),(D10&gt;0)),D10/D5,"")</f>
        <v/>
      </c>
      <c r="E16" s="261" t="str">
        <f>IF(AND((E5&gt;0),(E10&gt;0)),E10/E5,"")</f>
        <v/>
      </c>
      <c r="F16" s="154" t="s">
        <v>628</v>
      </c>
      <c r="G16" s="154"/>
      <c r="H16" s="273"/>
    </row>
    <row r="17" spans="1:13" ht="32" x14ac:dyDescent="0.2">
      <c r="A17" s="89" t="s">
        <v>607</v>
      </c>
      <c r="B17" s="89" t="s">
        <v>167</v>
      </c>
      <c r="C17" s="89" t="s">
        <v>168</v>
      </c>
      <c r="D17" s="251" t="str">
        <f>$D$2</f>
        <v>11.6.24</v>
      </c>
      <c r="E17" s="251" t="str">
        <f>$E$2</f>
        <v/>
      </c>
      <c r="F17" s="90" t="s">
        <v>0</v>
      </c>
      <c r="G17" s="90" t="s">
        <v>232</v>
      </c>
      <c r="H17" s="6"/>
    </row>
    <row r="18" spans="1:13" ht="64.5" customHeight="1" x14ac:dyDescent="0.2">
      <c r="A18" s="8" t="s">
        <v>582</v>
      </c>
      <c r="B18" s="155">
        <v>5</v>
      </c>
      <c r="C18" s="155">
        <v>7.5</v>
      </c>
      <c r="D18" s="156">
        <v>7.2</v>
      </c>
      <c r="E18" s="156"/>
      <c r="F18" s="154" t="s">
        <v>33</v>
      </c>
      <c r="G18" s="154" t="s">
        <v>233</v>
      </c>
      <c r="H18" s="218" t="s">
        <v>499</v>
      </c>
    </row>
    <row r="19" spans="1:13" ht="48" x14ac:dyDescent="0.2">
      <c r="A19" s="8" t="s">
        <v>179</v>
      </c>
      <c r="B19" s="155">
        <v>40</v>
      </c>
      <c r="C19" s="155">
        <v>60</v>
      </c>
      <c r="D19" s="157">
        <v>63</v>
      </c>
      <c r="E19" s="157"/>
      <c r="F19" s="154"/>
      <c r="G19" s="158" t="s">
        <v>233</v>
      </c>
      <c r="H19" s="221" t="s">
        <v>697</v>
      </c>
    </row>
    <row r="20" spans="1:13" ht="83.25" customHeight="1" x14ac:dyDescent="0.2">
      <c r="A20" s="8" t="s">
        <v>180</v>
      </c>
      <c r="B20" s="155">
        <v>24</v>
      </c>
      <c r="C20" s="155">
        <v>44</v>
      </c>
      <c r="D20" s="157">
        <v>26</v>
      </c>
      <c r="E20" s="157"/>
      <c r="F20" s="154" t="s">
        <v>34</v>
      </c>
      <c r="G20" s="158" t="s">
        <v>233</v>
      </c>
      <c r="H20" s="221" t="s">
        <v>497</v>
      </c>
    </row>
    <row r="21" spans="1:13" ht="61.5" customHeight="1" x14ac:dyDescent="0.2">
      <c r="A21" s="8" t="s">
        <v>181</v>
      </c>
      <c r="B21" s="155">
        <v>0</v>
      </c>
      <c r="C21" s="155">
        <v>7</v>
      </c>
      <c r="D21" s="157">
        <v>7</v>
      </c>
      <c r="E21" s="157"/>
      <c r="F21" s="154" t="s">
        <v>468</v>
      </c>
      <c r="G21" s="154" t="s">
        <v>233</v>
      </c>
      <c r="H21" s="218" t="s">
        <v>498</v>
      </c>
    </row>
    <row r="22" spans="1:13" ht="46.5" customHeight="1" x14ac:dyDescent="0.2">
      <c r="A22" s="8" t="s">
        <v>183</v>
      </c>
      <c r="B22" s="155">
        <v>0</v>
      </c>
      <c r="C22" s="155">
        <v>2</v>
      </c>
      <c r="D22" s="157">
        <v>4</v>
      </c>
      <c r="E22" s="157"/>
      <c r="F22" s="154" t="s">
        <v>467</v>
      </c>
      <c r="G22" s="154" t="s">
        <v>233</v>
      </c>
      <c r="H22" s="218" t="s">
        <v>500</v>
      </c>
    </row>
    <row r="23" spans="1:13" ht="81.75" customHeight="1" x14ac:dyDescent="0.2">
      <c r="A23" s="8" t="s">
        <v>182</v>
      </c>
      <c r="B23" s="155">
        <v>0</v>
      </c>
      <c r="C23" s="155">
        <v>1</v>
      </c>
      <c r="D23" s="159">
        <v>1</v>
      </c>
      <c r="E23" s="159"/>
      <c r="F23" s="154" t="s">
        <v>38</v>
      </c>
      <c r="G23" s="154" t="s">
        <v>233</v>
      </c>
      <c r="H23" s="218" t="s">
        <v>502</v>
      </c>
      <c r="I23" s="93"/>
      <c r="J23" s="93"/>
      <c r="K23" s="93"/>
      <c r="L23" s="93"/>
      <c r="M23" s="93"/>
    </row>
    <row r="24" spans="1:13" ht="35.25" customHeight="1" x14ac:dyDescent="0.2">
      <c r="A24" s="8" t="s">
        <v>134</v>
      </c>
      <c r="B24" s="155">
        <v>200</v>
      </c>
      <c r="C24" s="155">
        <v>400</v>
      </c>
      <c r="D24" s="159">
        <v>225</v>
      </c>
      <c r="E24" s="159"/>
      <c r="F24" s="154" t="s">
        <v>362</v>
      </c>
      <c r="G24" s="154" t="s">
        <v>233</v>
      </c>
      <c r="H24" s="218" t="s">
        <v>626</v>
      </c>
      <c r="I24" s="93"/>
      <c r="J24" s="93"/>
      <c r="K24" s="93"/>
      <c r="L24" s="93"/>
      <c r="M24" s="93"/>
    </row>
    <row r="25" spans="1:13" ht="36" x14ac:dyDescent="0.2">
      <c r="A25" s="8" t="s">
        <v>473</v>
      </c>
      <c r="B25" s="160">
        <v>2</v>
      </c>
      <c r="C25" s="160">
        <v>3</v>
      </c>
      <c r="D25" s="260">
        <f>IF(AND((D19&gt;0),(D20&gt;0)),D19/D20,"")</f>
        <v>2.4230769230769229</v>
      </c>
      <c r="E25" s="260" t="str">
        <f>IF(AND((E19&gt;0),(E20&gt;0)),E19/E20,"")</f>
        <v/>
      </c>
      <c r="F25" s="134"/>
      <c r="G25" s="134"/>
      <c r="H25" s="218" t="s">
        <v>696</v>
      </c>
      <c r="I25" s="93"/>
      <c r="J25" s="93"/>
      <c r="K25" s="93"/>
      <c r="L25" s="93"/>
      <c r="M25" s="93"/>
    </row>
    <row r="26" spans="1:13" ht="32" x14ac:dyDescent="0.2">
      <c r="A26" s="89" t="s">
        <v>463</v>
      </c>
      <c r="B26" s="89" t="s">
        <v>167</v>
      </c>
      <c r="C26" s="89" t="s">
        <v>168</v>
      </c>
      <c r="D26" s="251" t="str">
        <f>$D$2</f>
        <v>11.6.24</v>
      </c>
      <c r="E26" s="251" t="str">
        <f>$E$2</f>
        <v/>
      </c>
      <c r="F26" s="90" t="s">
        <v>0</v>
      </c>
      <c r="G26" s="90" t="s">
        <v>232</v>
      </c>
      <c r="H26" s="6"/>
    </row>
    <row r="27" spans="1:13" ht="78" customHeight="1" x14ac:dyDescent="0.2">
      <c r="A27" s="8" t="s">
        <v>29</v>
      </c>
      <c r="B27" s="155">
        <v>0</v>
      </c>
      <c r="C27" s="155">
        <v>4</v>
      </c>
      <c r="D27" s="256">
        <v>7</v>
      </c>
      <c r="E27" s="256"/>
      <c r="F27" s="154" t="s">
        <v>30</v>
      </c>
      <c r="G27" s="154" t="s">
        <v>256</v>
      </c>
      <c r="H27" s="218" t="s">
        <v>469</v>
      </c>
    </row>
    <row r="28" spans="1:13" ht="17.25" customHeight="1" x14ac:dyDescent="0.2">
      <c r="A28" s="8" t="s">
        <v>177</v>
      </c>
      <c r="B28" s="161">
        <v>0</v>
      </c>
      <c r="C28" s="161">
        <v>15</v>
      </c>
      <c r="D28" s="256"/>
      <c r="E28" s="256"/>
      <c r="F28" s="290" t="s">
        <v>464</v>
      </c>
      <c r="G28" s="279"/>
      <c r="H28" s="272" t="s">
        <v>470</v>
      </c>
    </row>
    <row r="29" spans="1:13" x14ac:dyDescent="0.2">
      <c r="A29" s="8" t="s">
        <v>178</v>
      </c>
      <c r="B29" s="161">
        <v>0</v>
      </c>
      <c r="C29" s="161">
        <v>20</v>
      </c>
      <c r="D29" s="256"/>
      <c r="E29" s="256"/>
      <c r="F29" s="291"/>
      <c r="G29" s="280"/>
      <c r="H29" s="273"/>
    </row>
    <row r="30" spans="1:13" ht="32" x14ac:dyDescent="0.2">
      <c r="A30" s="89" t="s">
        <v>460</v>
      </c>
      <c r="B30" s="89" t="s">
        <v>167</v>
      </c>
      <c r="C30" s="89" t="s">
        <v>168</v>
      </c>
      <c r="D30" s="251" t="str">
        <f>$D$2</f>
        <v>11.6.24</v>
      </c>
      <c r="E30" s="251" t="str">
        <f>$E$2</f>
        <v/>
      </c>
      <c r="F30" s="90" t="s">
        <v>0</v>
      </c>
      <c r="G30" s="90" t="s">
        <v>232</v>
      </c>
      <c r="H30" s="6"/>
    </row>
    <row r="31" spans="1:13" ht="24" x14ac:dyDescent="0.2">
      <c r="A31" s="8" t="s">
        <v>1</v>
      </c>
      <c r="B31" s="162">
        <v>8.9600000000000009</v>
      </c>
      <c r="C31" s="162">
        <v>17.91</v>
      </c>
      <c r="D31" s="156"/>
      <c r="E31" s="156"/>
      <c r="F31" s="163" t="s">
        <v>78</v>
      </c>
      <c r="G31" s="163" t="s">
        <v>201</v>
      </c>
      <c r="H31" s="218" t="s">
        <v>404</v>
      </c>
    </row>
    <row r="32" spans="1:13" ht="70.5" customHeight="1" x14ac:dyDescent="0.2">
      <c r="A32" s="8" t="s">
        <v>4</v>
      </c>
      <c r="B32" s="164">
        <v>44.8</v>
      </c>
      <c r="C32" s="164">
        <v>62.7</v>
      </c>
      <c r="D32" s="156"/>
      <c r="E32" s="156"/>
      <c r="F32" s="154" t="s">
        <v>5</v>
      </c>
      <c r="G32" s="154" t="s">
        <v>201</v>
      </c>
      <c r="H32" s="219" t="s">
        <v>641</v>
      </c>
    </row>
    <row r="33" spans="1:8" ht="35.25" customHeight="1" x14ac:dyDescent="0.2">
      <c r="A33" s="284" t="s">
        <v>96</v>
      </c>
      <c r="B33" s="164">
        <v>2</v>
      </c>
      <c r="C33" s="164">
        <v>3.6</v>
      </c>
      <c r="D33" s="156"/>
      <c r="E33" s="156"/>
      <c r="F33" s="158" t="s">
        <v>358</v>
      </c>
      <c r="G33" s="165" t="s">
        <v>228</v>
      </c>
      <c r="H33" s="287" t="s">
        <v>584</v>
      </c>
    </row>
    <row r="34" spans="1:8" ht="15" hidden="1" customHeight="1" x14ac:dyDescent="0.2">
      <c r="A34" s="285"/>
      <c r="B34" s="164">
        <v>25</v>
      </c>
      <c r="C34" s="164">
        <v>45</v>
      </c>
      <c r="D34" s="156"/>
      <c r="E34" s="156"/>
      <c r="F34" s="154"/>
      <c r="G34" s="165"/>
      <c r="H34" s="288"/>
    </row>
    <row r="35" spans="1:8" ht="15" customHeight="1" x14ac:dyDescent="0.2">
      <c r="A35" s="286"/>
      <c r="B35" s="164">
        <v>25</v>
      </c>
      <c r="C35" s="164">
        <v>45</v>
      </c>
      <c r="D35" s="156"/>
      <c r="E35" s="156"/>
      <c r="F35" s="154" t="s">
        <v>585</v>
      </c>
      <c r="G35" s="165" t="s">
        <v>201</v>
      </c>
      <c r="H35" s="289"/>
    </row>
    <row r="36" spans="1:8" ht="81" customHeight="1" x14ac:dyDescent="0.2">
      <c r="A36" s="8" t="s">
        <v>98</v>
      </c>
      <c r="B36" s="164">
        <v>28</v>
      </c>
      <c r="C36" s="164">
        <v>35</v>
      </c>
      <c r="D36" s="157"/>
      <c r="E36" s="157"/>
      <c r="F36" s="154" t="s">
        <v>97</v>
      </c>
      <c r="G36" s="154" t="s">
        <v>231</v>
      </c>
      <c r="H36" s="220" t="s">
        <v>707</v>
      </c>
    </row>
    <row r="37" spans="1:8" x14ac:dyDescent="0.2">
      <c r="A37" s="8" t="s">
        <v>173</v>
      </c>
      <c r="B37" s="162">
        <v>50</v>
      </c>
      <c r="C37" s="162">
        <v>236</v>
      </c>
      <c r="D37" s="157"/>
      <c r="E37" s="157"/>
      <c r="F37" s="290" t="s">
        <v>3</v>
      </c>
      <c r="G37" s="290" t="s">
        <v>203</v>
      </c>
      <c r="H37" s="272" t="s">
        <v>706</v>
      </c>
    </row>
    <row r="38" spans="1:8" ht="56.25" customHeight="1" x14ac:dyDescent="0.2">
      <c r="A38" s="8" t="s">
        <v>174</v>
      </c>
      <c r="B38" s="162">
        <v>50</v>
      </c>
      <c r="C38" s="162">
        <v>150</v>
      </c>
      <c r="D38" s="157"/>
      <c r="E38" s="157"/>
      <c r="F38" s="291"/>
      <c r="G38" s="291"/>
      <c r="H38" s="273"/>
    </row>
    <row r="39" spans="1:8" ht="32" x14ac:dyDescent="0.2">
      <c r="A39" s="89" t="s">
        <v>462</v>
      </c>
      <c r="B39" s="89" t="s">
        <v>167</v>
      </c>
      <c r="C39" s="89" t="s">
        <v>168</v>
      </c>
      <c r="D39" s="251" t="str">
        <f>$D$2</f>
        <v>11.6.24</v>
      </c>
      <c r="E39" s="251" t="str">
        <f>$E$2</f>
        <v/>
      </c>
      <c r="F39" s="90" t="s">
        <v>0</v>
      </c>
      <c r="G39" s="90" t="s">
        <v>232</v>
      </c>
      <c r="H39" s="6"/>
    </row>
    <row r="40" spans="1:8" ht="105" customHeight="1" x14ac:dyDescent="0.2">
      <c r="A40" s="88" t="s">
        <v>453</v>
      </c>
      <c r="B40" s="150"/>
      <c r="C40" s="150"/>
      <c r="D40" s="156"/>
      <c r="E40" s="156"/>
      <c r="F40" s="166" t="s">
        <v>454</v>
      </c>
      <c r="G40" s="166"/>
      <c r="H40" s="218" t="s">
        <v>295</v>
      </c>
    </row>
    <row r="41" spans="1:8" ht="103.5" customHeight="1" x14ac:dyDescent="0.2">
      <c r="A41" s="8" t="s">
        <v>452</v>
      </c>
      <c r="B41" s="150">
        <v>36</v>
      </c>
      <c r="C41" s="150">
        <v>42</v>
      </c>
      <c r="D41" s="156"/>
      <c r="E41" s="156"/>
      <c r="F41" s="154" t="s">
        <v>7</v>
      </c>
      <c r="G41" s="154" t="s">
        <v>255</v>
      </c>
      <c r="H41" s="218" t="s">
        <v>518</v>
      </c>
    </row>
    <row r="42" spans="1:8" ht="16.5" customHeight="1" x14ac:dyDescent="0.2">
      <c r="A42" s="8" t="s">
        <v>654</v>
      </c>
      <c r="B42" s="150">
        <v>128</v>
      </c>
      <c r="C42" s="150">
        <v>150</v>
      </c>
      <c r="D42" s="157"/>
      <c r="E42" s="157"/>
      <c r="F42" s="154" t="s">
        <v>672</v>
      </c>
      <c r="G42" s="154" t="s">
        <v>237</v>
      </c>
      <c r="H42" s="272" t="s">
        <v>599</v>
      </c>
    </row>
    <row r="43" spans="1:8" ht="65.25" customHeight="1" x14ac:dyDescent="0.2">
      <c r="A43" s="8" t="s">
        <v>466</v>
      </c>
      <c r="B43" s="150">
        <v>600</v>
      </c>
      <c r="C43" s="150">
        <v>1100</v>
      </c>
      <c r="D43" s="157"/>
      <c r="E43" s="157"/>
      <c r="F43" s="154" t="s">
        <v>8</v>
      </c>
      <c r="G43" s="154" t="s">
        <v>237</v>
      </c>
      <c r="H43" s="273"/>
    </row>
    <row r="44" spans="1:8" ht="32" x14ac:dyDescent="0.2">
      <c r="A44" s="89" t="s">
        <v>461</v>
      </c>
      <c r="B44" s="89" t="s">
        <v>167</v>
      </c>
      <c r="C44" s="89" t="s">
        <v>168</v>
      </c>
      <c r="D44" s="251" t="str">
        <f>$D$2</f>
        <v>11.6.24</v>
      </c>
      <c r="E44" s="251" t="str">
        <f>$E$2</f>
        <v/>
      </c>
      <c r="F44" s="90" t="s">
        <v>0</v>
      </c>
      <c r="G44" s="90" t="s">
        <v>232</v>
      </c>
      <c r="H44" s="17"/>
    </row>
    <row r="45" spans="1:8" ht="103.5" customHeight="1" x14ac:dyDescent="0.2">
      <c r="A45" s="8" t="s">
        <v>12</v>
      </c>
      <c r="B45" s="150">
        <v>4.66</v>
      </c>
      <c r="C45" s="150">
        <v>7</v>
      </c>
      <c r="D45" s="156">
        <v>4.3</v>
      </c>
      <c r="E45" s="156"/>
      <c r="F45" s="154" t="s">
        <v>13</v>
      </c>
      <c r="G45" s="154" t="s">
        <v>202</v>
      </c>
      <c r="H45" s="218" t="s">
        <v>161</v>
      </c>
    </row>
    <row r="46" spans="1:8" ht="91.5" customHeight="1" x14ac:dyDescent="0.2">
      <c r="A46" s="8" t="s">
        <v>14</v>
      </c>
      <c r="B46" s="155">
        <v>0.79</v>
      </c>
      <c r="C46" s="155">
        <v>1.24</v>
      </c>
      <c r="D46" s="156">
        <v>1.7</v>
      </c>
      <c r="E46" s="156"/>
      <c r="F46" s="154" t="s">
        <v>15</v>
      </c>
      <c r="G46" s="154" t="s">
        <v>202</v>
      </c>
      <c r="H46" s="218" t="s">
        <v>165</v>
      </c>
    </row>
    <row r="47" spans="1:8" ht="57.75" customHeight="1" x14ac:dyDescent="0.2">
      <c r="A47" s="8" t="s">
        <v>16</v>
      </c>
      <c r="B47" s="155">
        <v>1.42</v>
      </c>
      <c r="C47" s="155">
        <v>5</v>
      </c>
      <c r="D47" s="156"/>
      <c r="E47" s="156"/>
      <c r="F47" s="154" t="s">
        <v>145</v>
      </c>
      <c r="G47" s="154" t="s">
        <v>202</v>
      </c>
      <c r="H47" s="218" t="s">
        <v>17</v>
      </c>
    </row>
    <row r="48" spans="1:8" ht="80.25" customHeight="1" x14ac:dyDescent="0.2">
      <c r="A48" s="8" t="s">
        <v>18</v>
      </c>
      <c r="B48" s="155">
        <v>0.5</v>
      </c>
      <c r="C48" s="155">
        <v>3.37</v>
      </c>
      <c r="D48" s="156"/>
      <c r="E48" s="156"/>
      <c r="F48" s="154" t="s">
        <v>15</v>
      </c>
      <c r="G48" s="154" t="s">
        <v>202</v>
      </c>
      <c r="H48" s="218" t="s">
        <v>163</v>
      </c>
    </row>
    <row r="49" spans="1:8" ht="39" x14ac:dyDescent="0.2">
      <c r="A49" s="8" t="s">
        <v>360</v>
      </c>
      <c r="B49" s="155">
        <v>0</v>
      </c>
      <c r="C49" s="155">
        <v>0.8</v>
      </c>
      <c r="D49" s="261" t="str">
        <f>IF(AND((D46&gt;0),(D47&gt;0)),D46/D47,"")</f>
        <v/>
      </c>
      <c r="E49" s="261" t="str">
        <f>IF(AND((E46&gt;0),(E47&gt;0)),E46/E47,"")</f>
        <v/>
      </c>
      <c r="F49" s="14"/>
      <c r="G49" s="14"/>
      <c r="H49" s="218" t="s">
        <v>166</v>
      </c>
    </row>
    <row r="50" spans="1:8" ht="32" x14ac:dyDescent="0.2">
      <c r="A50" s="89" t="s">
        <v>458</v>
      </c>
      <c r="B50" s="89" t="s">
        <v>167</v>
      </c>
      <c r="C50" s="89" t="s">
        <v>168</v>
      </c>
      <c r="D50" s="251" t="str">
        <f>$D$2</f>
        <v>11.6.24</v>
      </c>
      <c r="E50" s="251" t="str">
        <f>$E$2</f>
        <v/>
      </c>
      <c r="F50" s="90" t="s">
        <v>0</v>
      </c>
      <c r="G50" s="90" t="s">
        <v>232</v>
      </c>
      <c r="H50" s="19"/>
    </row>
    <row r="51" spans="1:8" ht="37.5" customHeight="1" x14ac:dyDescent="0.2">
      <c r="A51" s="8" t="s">
        <v>477</v>
      </c>
      <c r="B51" s="155">
        <v>135</v>
      </c>
      <c r="C51" s="155">
        <v>142</v>
      </c>
      <c r="D51" s="167">
        <v>139</v>
      </c>
      <c r="E51" s="167"/>
      <c r="F51" s="154" t="s">
        <v>363</v>
      </c>
      <c r="G51" s="154" t="s">
        <v>202</v>
      </c>
      <c r="H51" s="219" t="s">
        <v>514</v>
      </c>
    </row>
    <row r="52" spans="1:8" ht="72" customHeight="1" x14ac:dyDescent="0.2">
      <c r="A52" s="8" t="s">
        <v>478</v>
      </c>
      <c r="B52" s="155">
        <v>4</v>
      </c>
      <c r="C52" s="155">
        <v>4.5</v>
      </c>
      <c r="D52" s="151">
        <v>4.5</v>
      </c>
      <c r="E52" s="151"/>
      <c r="F52" s="154" t="s">
        <v>364</v>
      </c>
      <c r="G52" s="154" t="s">
        <v>202</v>
      </c>
      <c r="H52" s="218" t="s">
        <v>513</v>
      </c>
    </row>
    <row r="53" spans="1:8" ht="24" x14ac:dyDescent="0.2">
      <c r="A53" s="8" t="s">
        <v>479</v>
      </c>
      <c r="B53" s="155">
        <v>100</v>
      </c>
      <c r="C53" s="155">
        <v>106</v>
      </c>
      <c r="D53" s="167">
        <v>101</v>
      </c>
      <c r="E53" s="167"/>
      <c r="F53" s="154" t="s">
        <v>365</v>
      </c>
      <c r="G53" s="154" t="s">
        <v>202</v>
      </c>
      <c r="H53" s="218" t="s">
        <v>509</v>
      </c>
    </row>
    <row r="54" spans="1:8" ht="70.5" customHeight="1" x14ac:dyDescent="0.2">
      <c r="A54" s="8" t="s">
        <v>480</v>
      </c>
      <c r="B54" s="155">
        <v>23</v>
      </c>
      <c r="C54" s="155">
        <v>27</v>
      </c>
      <c r="D54" s="167">
        <v>30</v>
      </c>
      <c r="E54" s="167"/>
      <c r="F54" s="154" t="s">
        <v>366</v>
      </c>
      <c r="G54" s="154" t="s">
        <v>202</v>
      </c>
      <c r="H54" s="218" t="s">
        <v>657</v>
      </c>
    </row>
    <row r="55" spans="1:8" ht="24.75" customHeight="1" x14ac:dyDescent="0.2">
      <c r="A55" s="8" t="s">
        <v>481</v>
      </c>
      <c r="B55" s="155">
        <v>0.8</v>
      </c>
      <c r="C55" s="155">
        <v>1</v>
      </c>
      <c r="D55" s="151"/>
      <c r="E55" s="151"/>
      <c r="F55" s="154" t="s">
        <v>367</v>
      </c>
      <c r="G55" s="154" t="s">
        <v>202</v>
      </c>
      <c r="H55" s="218" t="s">
        <v>510</v>
      </c>
    </row>
    <row r="56" spans="1:8" ht="60" x14ac:dyDescent="0.2">
      <c r="A56" s="8" t="s">
        <v>482</v>
      </c>
      <c r="B56" s="160">
        <v>10</v>
      </c>
      <c r="C56" s="160">
        <v>12</v>
      </c>
      <c r="D56" s="167"/>
      <c r="E56" s="167"/>
      <c r="F56" s="168" t="s">
        <v>368</v>
      </c>
      <c r="G56" s="154" t="s">
        <v>202</v>
      </c>
      <c r="H56" s="218" t="s">
        <v>483</v>
      </c>
    </row>
    <row r="57" spans="1:8" ht="48" x14ac:dyDescent="0.2">
      <c r="A57" s="8" t="s">
        <v>476</v>
      </c>
      <c r="B57" s="155">
        <v>4.6399999999999997</v>
      </c>
      <c r="C57" s="155">
        <v>6.07</v>
      </c>
      <c r="D57" s="156">
        <v>5.2</v>
      </c>
      <c r="E57" s="151"/>
      <c r="F57" s="169" t="s">
        <v>369</v>
      </c>
      <c r="G57" s="169" t="s">
        <v>202</v>
      </c>
      <c r="H57" s="218" t="s">
        <v>519</v>
      </c>
    </row>
    <row r="58" spans="1:8" ht="50.25" customHeight="1" x14ac:dyDescent="0.2">
      <c r="A58" s="8" t="s">
        <v>475</v>
      </c>
      <c r="B58" s="155">
        <v>70.7</v>
      </c>
      <c r="C58" s="155">
        <v>97.2</v>
      </c>
      <c r="D58" s="156">
        <v>56</v>
      </c>
      <c r="E58" s="151"/>
      <c r="F58" s="169" t="s">
        <v>370</v>
      </c>
      <c r="G58" s="169" t="s">
        <v>201</v>
      </c>
      <c r="H58" s="218" t="s">
        <v>152</v>
      </c>
    </row>
    <row r="59" spans="1:8" ht="71.25" customHeight="1" x14ac:dyDescent="0.2">
      <c r="A59" s="8" t="s">
        <v>474</v>
      </c>
      <c r="B59" s="155">
        <v>0.2</v>
      </c>
      <c r="C59" s="155">
        <v>0.32</v>
      </c>
      <c r="D59" s="170">
        <v>0.28999999999999998</v>
      </c>
      <c r="E59" s="171"/>
      <c r="F59" s="169" t="s">
        <v>371</v>
      </c>
      <c r="G59" s="169" t="s">
        <v>202</v>
      </c>
      <c r="H59" s="218" t="s">
        <v>441</v>
      </c>
    </row>
    <row r="60" spans="1:8" ht="24" customHeight="1" x14ac:dyDescent="0.2">
      <c r="A60" s="8" t="s">
        <v>114</v>
      </c>
      <c r="B60" s="155">
        <v>90</v>
      </c>
      <c r="C60" s="155">
        <v>100</v>
      </c>
      <c r="D60" s="157">
        <v>90</v>
      </c>
      <c r="E60" s="167"/>
      <c r="F60" s="169" t="s">
        <v>115</v>
      </c>
      <c r="G60" s="169" t="s">
        <v>227</v>
      </c>
      <c r="H60" s="218" t="s">
        <v>116</v>
      </c>
    </row>
    <row r="61" spans="1:8" ht="140.25" customHeight="1" x14ac:dyDescent="0.2">
      <c r="A61" s="8" t="s">
        <v>484</v>
      </c>
      <c r="B61" s="155">
        <v>4.4400000000000004</v>
      </c>
      <c r="C61" s="155">
        <v>5.55</v>
      </c>
      <c r="D61" s="156">
        <v>4.5</v>
      </c>
      <c r="E61" s="151"/>
      <c r="F61" s="169" t="s">
        <v>377</v>
      </c>
      <c r="G61" s="169" t="s">
        <v>202</v>
      </c>
      <c r="H61" s="218" t="s">
        <v>95</v>
      </c>
    </row>
    <row r="62" spans="1:8" ht="92.25" customHeight="1" x14ac:dyDescent="0.2">
      <c r="A62" s="8" t="s">
        <v>19</v>
      </c>
      <c r="B62" s="155">
        <v>8.5</v>
      </c>
      <c r="C62" s="155">
        <v>13.7</v>
      </c>
      <c r="D62" s="156">
        <v>6</v>
      </c>
      <c r="E62" s="151"/>
      <c r="F62" s="154" t="s">
        <v>131</v>
      </c>
      <c r="G62" s="154" t="s">
        <v>201</v>
      </c>
      <c r="H62" s="218" t="s">
        <v>326</v>
      </c>
    </row>
    <row r="63" spans="1:8" ht="47.25" customHeight="1" x14ac:dyDescent="0.2">
      <c r="A63" s="8" t="s">
        <v>109</v>
      </c>
      <c r="B63" s="155">
        <v>70</v>
      </c>
      <c r="C63" s="155">
        <v>100</v>
      </c>
      <c r="D63" s="157"/>
      <c r="E63" s="157"/>
      <c r="F63" s="154"/>
      <c r="G63" s="154" t="s">
        <v>229</v>
      </c>
      <c r="H63" s="218" t="s">
        <v>515</v>
      </c>
    </row>
    <row r="64" spans="1:8" ht="72" x14ac:dyDescent="0.2">
      <c r="A64" s="8" t="s">
        <v>20</v>
      </c>
      <c r="B64" s="160">
        <v>10</v>
      </c>
      <c r="C64" s="160">
        <v>30</v>
      </c>
      <c r="D64" s="157">
        <v>22</v>
      </c>
      <c r="E64" s="167"/>
      <c r="F64" s="154" t="s">
        <v>21</v>
      </c>
      <c r="G64" s="154" t="s">
        <v>229</v>
      </c>
      <c r="H64" s="218" t="s">
        <v>666</v>
      </c>
    </row>
    <row r="65" spans="1:8" ht="24" x14ac:dyDescent="0.2">
      <c r="A65" s="8" t="s">
        <v>22</v>
      </c>
      <c r="B65" s="160">
        <v>10</v>
      </c>
      <c r="C65" s="160">
        <v>30</v>
      </c>
      <c r="D65" s="157">
        <v>28</v>
      </c>
      <c r="E65" s="167"/>
      <c r="F65" s="154" t="s">
        <v>23</v>
      </c>
      <c r="G65" s="154" t="s">
        <v>229</v>
      </c>
      <c r="H65" s="218" t="s">
        <v>24</v>
      </c>
    </row>
    <row r="66" spans="1:8" ht="36" x14ac:dyDescent="0.2">
      <c r="A66" s="8" t="s">
        <v>25</v>
      </c>
      <c r="B66" s="160">
        <v>10</v>
      </c>
      <c r="C66" s="160">
        <v>30</v>
      </c>
      <c r="D66" s="157">
        <v>35</v>
      </c>
      <c r="E66" s="167"/>
      <c r="F66" s="154" t="s">
        <v>21</v>
      </c>
      <c r="G66" s="154" t="s">
        <v>229</v>
      </c>
      <c r="H66" s="218" t="s">
        <v>583</v>
      </c>
    </row>
    <row r="67" spans="1:8" ht="38.25" customHeight="1" x14ac:dyDescent="0.2">
      <c r="A67" s="8" t="s">
        <v>110</v>
      </c>
      <c r="B67" s="172">
        <v>140</v>
      </c>
      <c r="C67" s="172">
        <v>200</v>
      </c>
      <c r="D67" s="157">
        <v>222</v>
      </c>
      <c r="E67" s="167"/>
      <c r="F67" s="169" t="s">
        <v>372</v>
      </c>
      <c r="G67" s="173" t="s">
        <v>229</v>
      </c>
      <c r="H67" s="218" t="s">
        <v>121</v>
      </c>
    </row>
    <row r="68" spans="1:8" ht="70.5" customHeight="1" x14ac:dyDescent="0.2">
      <c r="A68" s="8" t="s">
        <v>485</v>
      </c>
      <c r="B68" s="155">
        <v>2.2999999999999998</v>
      </c>
      <c r="C68" s="155">
        <v>2.5</v>
      </c>
      <c r="D68" s="156">
        <v>2.35</v>
      </c>
      <c r="E68" s="151"/>
      <c r="F68" s="169" t="s">
        <v>373</v>
      </c>
      <c r="G68" s="169" t="s">
        <v>202</v>
      </c>
      <c r="H68" s="218" t="s">
        <v>511</v>
      </c>
    </row>
    <row r="69" spans="1:8" ht="111" customHeight="1" x14ac:dyDescent="0.2">
      <c r="A69" s="8" t="s">
        <v>486</v>
      </c>
      <c r="B69" s="155">
        <v>1.2</v>
      </c>
      <c r="C69" s="155">
        <v>1.4</v>
      </c>
      <c r="D69" s="151">
        <v>1.3</v>
      </c>
      <c r="E69" s="151"/>
      <c r="F69" s="169" t="s">
        <v>374</v>
      </c>
      <c r="G69" s="169" t="s">
        <v>202</v>
      </c>
      <c r="H69" s="218" t="s">
        <v>512</v>
      </c>
    </row>
    <row r="70" spans="1:8" x14ac:dyDescent="0.2">
      <c r="A70" s="8" t="s">
        <v>472</v>
      </c>
      <c r="B70" s="155">
        <v>1</v>
      </c>
      <c r="C70" s="155">
        <v>102</v>
      </c>
      <c r="D70" s="262">
        <f>IF(AND((D53&gt;0),(D69&gt;0)),D53/D69,"")</f>
        <v>77.692307692307693</v>
      </c>
      <c r="E70" s="262" t="str">
        <f>IF(AND((E53&gt;0),(E69&gt;0)),E53/E69,"")</f>
        <v/>
      </c>
      <c r="F70" s="169" t="s">
        <v>471</v>
      </c>
      <c r="G70" s="169"/>
      <c r="H70" s="218" t="s">
        <v>445</v>
      </c>
    </row>
    <row r="71" spans="1:8" ht="74.25" customHeight="1" x14ac:dyDescent="0.2">
      <c r="A71" s="8" t="s">
        <v>487</v>
      </c>
      <c r="B71" s="155">
        <v>69</v>
      </c>
      <c r="C71" s="155">
        <v>74</v>
      </c>
      <c r="D71" s="157">
        <v>74</v>
      </c>
      <c r="E71" s="167"/>
      <c r="F71" s="169" t="s">
        <v>376</v>
      </c>
      <c r="G71" s="169" t="s">
        <v>228</v>
      </c>
      <c r="H71" s="218" t="s">
        <v>516</v>
      </c>
    </row>
    <row r="72" spans="1:8" ht="77.25" customHeight="1" x14ac:dyDescent="0.2">
      <c r="A72" s="8" t="s">
        <v>488</v>
      </c>
      <c r="B72" s="155">
        <v>40</v>
      </c>
      <c r="C72" s="155">
        <v>50</v>
      </c>
      <c r="D72" s="157">
        <v>43</v>
      </c>
      <c r="E72" s="167"/>
      <c r="F72" s="169" t="s">
        <v>375</v>
      </c>
      <c r="G72" s="169" t="s">
        <v>228</v>
      </c>
      <c r="H72" s="218" t="s">
        <v>681</v>
      </c>
    </row>
    <row r="73" spans="1:8" ht="60" x14ac:dyDescent="0.2">
      <c r="A73" s="8" t="s">
        <v>489</v>
      </c>
      <c r="B73" s="155">
        <v>24</v>
      </c>
      <c r="C73" s="155">
        <v>28</v>
      </c>
      <c r="D73" s="157">
        <v>31</v>
      </c>
      <c r="E73" s="167"/>
      <c r="F73" s="154" t="s">
        <v>28</v>
      </c>
      <c r="G73" s="154" t="s">
        <v>228</v>
      </c>
      <c r="H73" s="218" t="s">
        <v>517</v>
      </c>
    </row>
    <row r="74" spans="1:8" ht="32" x14ac:dyDescent="0.2">
      <c r="A74" s="89" t="s">
        <v>459</v>
      </c>
      <c r="B74" s="89" t="s">
        <v>167</v>
      </c>
      <c r="C74" s="89" t="s">
        <v>168</v>
      </c>
      <c r="D74" s="251" t="str">
        <f>$D$2</f>
        <v>11.6.24</v>
      </c>
      <c r="E74" s="251" t="str">
        <f>$E$2</f>
        <v/>
      </c>
      <c r="F74" s="90" t="s">
        <v>0</v>
      </c>
      <c r="G74" s="90" t="s">
        <v>232</v>
      </c>
      <c r="H74" s="17"/>
    </row>
    <row r="75" spans="1:8" ht="84.75" customHeight="1" x14ac:dyDescent="0.2">
      <c r="A75" s="10" t="s">
        <v>56</v>
      </c>
      <c r="B75" s="155">
        <v>0.8</v>
      </c>
      <c r="C75" s="155">
        <v>1.5</v>
      </c>
      <c r="D75" s="156"/>
      <c r="E75" s="151"/>
      <c r="F75" s="169" t="s">
        <v>57</v>
      </c>
      <c r="G75" s="169" t="s">
        <v>701</v>
      </c>
      <c r="H75" s="218" t="s">
        <v>263</v>
      </c>
    </row>
    <row r="76" spans="1:8" ht="46.5" customHeight="1" x14ac:dyDescent="0.2">
      <c r="A76" s="10" t="s">
        <v>79</v>
      </c>
      <c r="B76" s="155">
        <v>14</v>
      </c>
      <c r="C76" s="155">
        <v>19.7</v>
      </c>
      <c r="D76" s="156"/>
      <c r="E76" s="151"/>
      <c r="F76" s="154" t="s">
        <v>81</v>
      </c>
      <c r="G76" s="154" t="s">
        <v>237</v>
      </c>
      <c r="H76" s="218" t="s">
        <v>58</v>
      </c>
    </row>
    <row r="77" spans="1:8" ht="48" x14ac:dyDescent="0.2">
      <c r="A77" s="10" t="s">
        <v>80</v>
      </c>
      <c r="B77" s="155">
        <v>4</v>
      </c>
      <c r="C77" s="155">
        <v>6.56</v>
      </c>
      <c r="D77" s="156"/>
      <c r="E77" s="151"/>
      <c r="F77" s="169" t="s">
        <v>59</v>
      </c>
      <c r="G77" s="169" t="s">
        <v>237</v>
      </c>
      <c r="H77" s="218" t="s">
        <v>261</v>
      </c>
    </row>
    <row r="78" spans="1:8" ht="24" x14ac:dyDescent="0.2">
      <c r="A78" s="10" t="s">
        <v>265</v>
      </c>
      <c r="B78" s="155">
        <v>3</v>
      </c>
      <c r="C78" s="155">
        <v>4</v>
      </c>
      <c r="D78" s="262" t="str">
        <f>IF(AND((D76&gt;0),(D77&gt;0)),D76/D77,"")</f>
        <v/>
      </c>
      <c r="E78" s="262" t="str">
        <f>IF(AND((E76&gt;0),(E77&gt;0)),E76/E77,"")</f>
        <v/>
      </c>
      <c r="F78" s="169"/>
      <c r="G78" s="169"/>
      <c r="H78" s="218" t="s">
        <v>631</v>
      </c>
    </row>
    <row r="79" spans="1:8" ht="78.75" customHeight="1" x14ac:dyDescent="0.2">
      <c r="A79" s="10" t="s">
        <v>160</v>
      </c>
      <c r="B79" s="155">
        <v>100</v>
      </c>
      <c r="C79" s="155">
        <v>300</v>
      </c>
      <c r="D79" s="157"/>
      <c r="E79" s="151"/>
      <c r="F79" s="169" t="s">
        <v>379</v>
      </c>
      <c r="G79" s="169"/>
      <c r="H79" s="218" t="s">
        <v>678</v>
      </c>
    </row>
    <row r="80" spans="1:8" ht="48" x14ac:dyDescent="0.2">
      <c r="A80" s="10" t="s">
        <v>635</v>
      </c>
      <c r="B80" s="155">
        <v>0.2</v>
      </c>
      <c r="C80" s="155">
        <v>0.2</v>
      </c>
      <c r="D80" s="262" t="str">
        <f>IF(AND((D77&gt;0),(D79&gt;0)),D77/D79*100,"")</f>
        <v/>
      </c>
      <c r="E80" s="262" t="str">
        <f>IF(AND((E77&gt;0),(E79&gt;0)),E77/E79*100,"")</f>
        <v/>
      </c>
      <c r="F80" s="169" t="s">
        <v>637</v>
      </c>
      <c r="G80" s="169" t="s">
        <v>237</v>
      </c>
      <c r="H80" s="218" t="s">
        <v>636</v>
      </c>
    </row>
    <row r="81" spans="1:8" ht="26.25" customHeight="1" x14ac:dyDescent="0.2">
      <c r="A81" s="10" t="s">
        <v>60</v>
      </c>
      <c r="B81" s="155">
        <v>0</v>
      </c>
      <c r="C81" s="155">
        <v>30</v>
      </c>
      <c r="D81" s="157"/>
      <c r="E81" s="151"/>
      <c r="F81" s="169" t="s">
        <v>61</v>
      </c>
      <c r="G81" s="169" t="s">
        <v>234</v>
      </c>
      <c r="H81" s="218" t="s">
        <v>62</v>
      </c>
    </row>
    <row r="82" spans="1:8" ht="37.5" customHeight="1" x14ac:dyDescent="0.2">
      <c r="A82" s="10" t="s">
        <v>63</v>
      </c>
      <c r="B82" s="155">
        <v>0</v>
      </c>
      <c r="C82" s="155">
        <v>30</v>
      </c>
      <c r="D82" s="157"/>
      <c r="E82" s="151"/>
      <c r="F82" s="169" t="s">
        <v>61</v>
      </c>
      <c r="G82" s="169" t="s">
        <v>234</v>
      </c>
      <c r="H82" s="218" t="s">
        <v>64</v>
      </c>
    </row>
    <row r="83" spans="1:8" ht="30" customHeight="1" x14ac:dyDescent="0.2">
      <c r="A83" s="10" t="s">
        <v>604</v>
      </c>
      <c r="B83" s="155"/>
      <c r="C83" s="155"/>
      <c r="D83" s="157"/>
      <c r="E83" s="151"/>
      <c r="F83" s="169"/>
      <c r="G83" s="169"/>
      <c r="H83" s="218" t="s">
        <v>605</v>
      </c>
    </row>
    <row r="84" spans="1:8" ht="18.75" customHeight="1" x14ac:dyDescent="0.2">
      <c r="A84" s="10" t="s">
        <v>105</v>
      </c>
      <c r="B84" s="155"/>
      <c r="C84" s="155">
        <v>0.55000000000000004</v>
      </c>
      <c r="D84" s="256"/>
      <c r="E84" s="151"/>
      <c r="F84" s="169" t="s">
        <v>106</v>
      </c>
      <c r="G84" s="169"/>
      <c r="H84" s="218"/>
    </row>
    <row r="85" spans="1:8" ht="49.5" customHeight="1" x14ac:dyDescent="0.2">
      <c r="A85" s="10" t="s">
        <v>632</v>
      </c>
      <c r="B85" s="155"/>
      <c r="C85" s="155"/>
      <c r="D85" s="156"/>
      <c r="E85" s="151"/>
      <c r="F85" s="169" t="s">
        <v>633</v>
      </c>
      <c r="G85" s="169" t="s">
        <v>203</v>
      </c>
      <c r="H85" s="218" t="s">
        <v>634</v>
      </c>
    </row>
    <row r="86" spans="1:8" ht="32" x14ac:dyDescent="0.2">
      <c r="A86" s="91" t="s">
        <v>380</v>
      </c>
      <c r="B86" s="89" t="s">
        <v>167</v>
      </c>
      <c r="C86" s="89" t="s">
        <v>168</v>
      </c>
      <c r="D86" s="251" t="str">
        <f>$D$2</f>
        <v>11.6.24</v>
      </c>
      <c r="E86" s="251" t="str">
        <f>$E$2</f>
        <v/>
      </c>
      <c r="F86" s="90" t="s">
        <v>0</v>
      </c>
      <c r="G86" s="90" t="s">
        <v>232</v>
      </c>
      <c r="H86" s="19"/>
    </row>
    <row r="87" spans="1:8" ht="30" x14ac:dyDescent="0.2">
      <c r="A87" s="25" t="s">
        <v>381</v>
      </c>
      <c r="B87" s="174"/>
      <c r="C87" s="175"/>
      <c r="D87" s="167"/>
      <c r="E87" s="167"/>
      <c r="F87" s="176"/>
      <c r="G87" s="176"/>
      <c r="H87" s="217" t="s">
        <v>262</v>
      </c>
    </row>
    <row r="88" spans="1:8" ht="78.75" customHeight="1" x14ac:dyDescent="0.2">
      <c r="A88" s="10" t="s">
        <v>83</v>
      </c>
      <c r="B88" s="160"/>
      <c r="C88" s="160"/>
      <c r="D88" s="151"/>
      <c r="E88" s="151"/>
      <c r="F88" s="169"/>
      <c r="G88" s="169"/>
      <c r="H88" s="218" t="s">
        <v>226</v>
      </c>
    </row>
    <row r="89" spans="1:8" ht="15" customHeight="1" x14ac:dyDescent="0.2">
      <c r="A89" s="10" t="s">
        <v>82</v>
      </c>
      <c r="B89" s="155"/>
      <c r="C89" s="160"/>
      <c r="D89" s="151"/>
      <c r="E89" s="151"/>
      <c r="F89" s="169"/>
      <c r="G89" s="169" t="s">
        <v>234</v>
      </c>
      <c r="H89" s="218" t="s">
        <v>209</v>
      </c>
    </row>
    <row r="90" spans="1:8" ht="18.75" customHeight="1" x14ac:dyDescent="0.2">
      <c r="A90" s="10" t="s">
        <v>84</v>
      </c>
      <c r="B90" s="155"/>
      <c r="C90" s="160"/>
      <c r="D90" s="151"/>
      <c r="E90" s="151"/>
      <c r="F90" s="169"/>
      <c r="G90" s="169" t="s">
        <v>234</v>
      </c>
      <c r="H90" s="218" t="s">
        <v>208</v>
      </c>
    </row>
    <row r="91" spans="1:8" ht="18" customHeight="1" x14ac:dyDescent="0.2">
      <c r="A91" s="10" t="s">
        <v>103</v>
      </c>
      <c r="B91" s="155"/>
      <c r="C91" s="160"/>
      <c r="D91" s="151"/>
      <c r="E91" s="151"/>
      <c r="F91" s="169"/>
      <c r="G91" s="169"/>
      <c r="H91" s="218" t="s">
        <v>204</v>
      </c>
    </row>
    <row r="92" spans="1:8" ht="18" customHeight="1" x14ac:dyDescent="0.2">
      <c r="A92" s="10" t="s">
        <v>85</v>
      </c>
      <c r="B92" s="155"/>
      <c r="C92" s="160"/>
      <c r="D92" s="151"/>
      <c r="E92" s="151"/>
      <c r="F92" s="169"/>
      <c r="G92" s="169" t="s">
        <v>237</v>
      </c>
      <c r="H92" s="218" t="s">
        <v>205</v>
      </c>
    </row>
    <row r="93" spans="1:8" ht="18" customHeight="1" x14ac:dyDescent="0.2">
      <c r="A93" s="32" t="s">
        <v>104</v>
      </c>
      <c r="B93" s="155"/>
      <c r="C93" s="160"/>
      <c r="D93" s="151"/>
      <c r="E93" s="151"/>
      <c r="F93" s="169"/>
      <c r="G93" s="169"/>
      <c r="H93" s="218" t="s">
        <v>206</v>
      </c>
    </row>
    <row r="94" spans="1:8" ht="50.25" customHeight="1" x14ac:dyDescent="0.2">
      <c r="A94" s="25" t="s">
        <v>86</v>
      </c>
      <c r="B94" s="155"/>
      <c r="C94" s="160"/>
      <c r="D94" s="151"/>
      <c r="E94" s="151"/>
      <c r="F94" s="169"/>
      <c r="G94" s="169" t="s">
        <v>255</v>
      </c>
      <c r="H94" s="218" t="s">
        <v>494</v>
      </c>
    </row>
    <row r="95" spans="1:8" ht="59.25" customHeight="1" x14ac:dyDescent="0.2">
      <c r="A95" s="25" t="s">
        <v>88</v>
      </c>
      <c r="B95" s="155"/>
      <c r="C95" s="160"/>
      <c r="D95" s="151"/>
      <c r="E95" s="151"/>
      <c r="F95" s="169"/>
      <c r="G95" s="169"/>
      <c r="H95" s="218" t="s">
        <v>117</v>
      </c>
    </row>
    <row r="96" spans="1:8" ht="24" x14ac:dyDescent="0.2">
      <c r="A96" s="25" t="s">
        <v>119</v>
      </c>
      <c r="B96" s="155"/>
      <c r="C96" s="160"/>
      <c r="D96" s="151"/>
      <c r="E96" s="151"/>
      <c r="F96" s="169" t="s">
        <v>120</v>
      </c>
      <c r="G96" s="169" t="s">
        <v>255</v>
      </c>
      <c r="H96" s="218" t="s">
        <v>300</v>
      </c>
    </row>
    <row r="97" spans="1:8" ht="54.75" customHeight="1" x14ac:dyDescent="0.2">
      <c r="A97" s="25" t="s">
        <v>257</v>
      </c>
      <c r="B97" s="155"/>
      <c r="C97" s="160"/>
      <c r="D97" s="151"/>
      <c r="E97" s="151"/>
      <c r="F97" s="169" t="s">
        <v>382</v>
      </c>
      <c r="G97" s="169" t="s">
        <v>255</v>
      </c>
      <c r="H97" s="218" t="s">
        <v>679</v>
      </c>
    </row>
    <row r="98" spans="1:8" ht="32" x14ac:dyDescent="0.2">
      <c r="A98" s="91" t="s">
        <v>384</v>
      </c>
      <c r="B98" s="89" t="s">
        <v>167</v>
      </c>
      <c r="C98" s="89" t="s">
        <v>168</v>
      </c>
      <c r="D98" s="251" t="str">
        <f>$D$2</f>
        <v>11.6.24</v>
      </c>
      <c r="E98" s="251" t="str">
        <f>$E$2</f>
        <v/>
      </c>
      <c r="F98" s="90" t="s">
        <v>0</v>
      </c>
      <c r="G98" s="90" t="s">
        <v>232</v>
      </c>
      <c r="H98" s="19"/>
    </row>
    <row r="99" spans="1:8" ht="24" x14ac:dyDescent="0.2">
      <c r="A99" s="25" t="s">
        <v>643</v>
      </c>
      <c r="B99" s="155">
        <v>18</v>
      </c>
      <c r="C99" s="155">
        <v>25</v>
      </c>
      <c r="D99" s="151"/>
      <c r="E99" s="151"/>
      <c r="F99" s="177" t="s">
        <v>78</v>
      </c>
      <c r="G99" s="169" t="s">
        <v>255</v>
      </c>
      <c r="H99" s="218" t="s">
        <v>682</v>
      </c>
    </row>
    <row r="100" spans="1:8" ht="63" customHeight="1" x14ac:dyDescent="0.2">
      <c r="A100" s="25" t="s">
        <v>88</v>
      </c>
      <c r="B100" s="155"/>
      <c r="C100" s="155"/>
      <c r="D100" s="151"/>
      <c r="E100" s="151"/>
      <c r="F100" s="169" t="s">
        <v>651</v>
      </c>
      <c r="G100" s="169" t="s">
        <v>201</v>
      </c>
      <c r="H100" s="218" t="s">
        <v>117</v>
      </c>
    </row>
    <row r="101" spans="1:8" x14ac:dyDescent="0.2">
      <c r="A101" s="25" t="s">
        <v>644</v>
      </c>
      <c r="B101" s="155"/>
      <c r="C101" s="155"/>
      <c r="D101" s="151"/>
      <c r="E101" s="151"/>
      <c r="F101" s="243" t="s">
        <v>645</v>
      </c>
      <c r="G101" s="169" t="s">
        <v>255</v>
      </c>
      <c r="H101" s="218" t="s">
        <v>648</v>
      </c>
    </row>
    <row r="102" spans="1:8" ht="60" customHeight="1" x14ac:dyDescent="0.2">
      <c r="A102" s="25" t="s">
        <v>257</v>
      </c>
      <c r="B102" s="155"/>
      <c r="C102" s="155"/>
      <c r="D102" s="151"/>
      <c r="E102" s="151"/>
      <c r="F102" s="169" t="s">
        <v>646</v>
      </c>
      <c r="G102" s="169" t="s">
        <v>255</v>
      </c>
      <c r="H102" s="218" t="s">
        <v>647</v>
      </c>
    </row>
    <row r="103" spans="1:8" ht="30" x14ac:dyDescent="0.2">
      <c r="A103" s="25" t="s">
        <v>683</v>
      </c>
      <c r="B103" s="155"/>
      <c r="C103" s="155"/>
      <c r="D103" s="151" t="str">
        <f>IF(AND((D99&gt;0),(D102&gt;0)),D99/D102*100,"")</f>
        <v/>
      </c>
      <c r="E103" s="151" t="str">
        <f>IF(AND((E99&gt;0),(E102&gt;0)),E99/E102*100,"")</f>
        <v/>
      </c>
      <c r="F103" s="169"/>
      <c r="G103" s="178"/>
      <c r="H103" s="218" t="s">
        <v>685</v>
      </c>
    </row>
    <row r="104" spans="1:8" ht="30" customHeight="1" x14ac:dyDescent="0.2">
      <c r="A104" s="25" t="s">
        <v>649</v>
      </c>
      <c r="B104" s="155"/>
      <c r="C104" s="155"/>
      <c r="D104" s="151"/>
      <c r="E104" s="151"/>
      <c r="F104" s="169" t="s">
        <v>650</v>
      </c>
      <c r="G104" s="169" t="s">
        <v>237</v>
      </c>
      <c r="H104" s="218" t="s">
        <v>684</v>
      </c>
    </row>
    <row r="105" spans="1:8" ht="36" x14ac:dyDescent="0.2">
      <c r="A105" s="25" t="s">
        <v>132</v>
      </c>
      <c r="B105" s="180"/>
      <c r="C105" s="180"/>
      <c r="D105" s="151"/>
      <c r="E105" s="151"/>
      <c r="F105" s="179" t="s">
        <v>386</v>
      </c>
      <c r="G105" s="179"/>
      <c r="H105" s="217" t="s">
        <v>133</v>
      </c>
    </row>
    <row r="106" spans="1:8" x14ac:dyDescent="0.2">
      <c r="A106" s="25" t="s">
        <v>296</v>
      </c>
      <c r="B106" s="180"/>
      <c r="C106" s="180"/>
      <c r="D106" s="151"/>
      <c r="E106" s="151"/>
      <c r="F106" s="179" t="s">
        <v>297</v>
      </c>
      <c r="G106" s="179" t="s">
        <v>237</v>
      </c>
      <c r="H106" s="217" t="s">
        <v>298</v>
      </c>
    </row>
    <row r="107" spans="1:8" ht="32.25" customHeight="1" x14ac:dyDescent="0.2">
      <c r="A107" s="89" t="s">
        <v>385</v>
      </c>
      <c r="B107" s="89" t="s">
        <v>167</v>
      </c>
      <c r="C107" s="89" t="s">
        <v>168</v>
      </c>
      <c r="D107" s="251" t="str">
        <f>$D$2</f>
        <v>11.6.24</v>
      </c>
      <c r="E107" s="251" t="str">
        <f>$E$2</f>
        <v/>
      </c>
      <c r="F107" s="90" t="s">
        <v>0</v>
      </c>
      <c r="G107" s="90" t="s">
        <v>232</v>
      </c>
      <c r="H107" s="19"/>
    </row>
    <row r="108" spans="1:8" ht="25.5" customHeight="1" x14ac:dyDescent="0.2">
      <c r="A108" s="25" t="s">
        <v>156</v>
      </c>
      <c r="B108" s="180">
        <v>100</v>
      </c>
      <c r="C108" s="180">
        <v>150</v>
      </c>
      <c r="D108" s="157"/>
      <c r="E108" s="224"/>
      <c r="F108" s="179" t="s">
        <v>157</v>
      </c>
      <c r="G108" s="179" t="s">
        <v>255</v>
      </c>
      <c r="H108" s="217" t="s">
        <v>158</v>
      </c>
    </row>
    <row r="109" spans="1:8" ht="48" x14ac:dyDescent="0.2">
      <c r="A109" s="25" t="s">
        <v>159</v>
      </c>
      <c r="B109" s="181">
        <v>6</v>
      </c>
      <c r="C109" s="181">
        <v>9</v>
      </c>
      <c r="D109" s="156"/>
      <c r="E109" s="223"/>
      <c r="F109" s="179" t="s">
        <v>387</v>
      </c>
      <c r="G109" s="179" t="s">
        <v>201</v>
      </c>
      <c r="H109" s="217" t="s">
        <v>639</v>
      </c>
    </row>
    <row r="110" spans="1:8" ht="18.75" customHeight="1" x14ac:dyDescent="0.2">
      <c r="A110" s="25" t="s">
        <v>91</v>
      </c>
      <c r="B110" s="180"/>
      <c r="C110" s="182"/>
      <c r="D110" s="156"/>
      <c r="E110" s="223"/>
      <c r="F110" s="179" t="s">
        <v>92</v>
      </c>
      <c r="G110" s="179"/>
      <c r="H110" s="217"/>
    </row>
    <row r="111" spans="1:8" ht="26.25" customHeight="1" x14ac:dyDescent="0.2">
      <c r="A111" s="25" t="s">
        <v>577</v>
      </c>
      <c r="B111" s="180">
        <v>300</v>
      </c>
      <c r="C111" s="212">
        <v>400</v>
      </c>
      <c r="D111" s="156"/>
      <c r="E111" s="257"/>
      <c r="F111" s="179" t="s">
        <v>388</v>
      </c>
      <c r="G111" s="179" t="s">
        <v>255</v>
      </c>
      <c r="H111" s="217" t="s">
        <v>578</v>
      </c>
    </row>
    <row r="112" spans="1:8" ht="27" customHeight="1" x14ac:dyDescent="0.2">
      <c r="A112" s="25" t="s">
        <v>339</v>
      </c>
      <c r="B112" s="180"/>
      <c r="C112" s="183"/>
      <c r="D112" s="156"/>
      <c r="E112" s="223"/>
      <c r="F112" s="179" t="s">
        <v>340</v>
      </c>
      <c r="G112" s="179" t="s">
        <v>237</v>
      </c>
      <c r="H112" s="217" t="s">
        <v>490</v>
      </c>
    </row>
    <row r="113" spans="1:8" ht="18.75" customHeight="1" x14ac:dyDescent="0.2">
      <c r="A113" s="25" t="s">
        <v>642</v>
      </c>
      <c r="B113" s="180">
        <v>15</v>
      </c>
      <c r="C113" s="180">
        <v>17</v>
      </c>
      <c r="D113" s="156"/>
      <c r="E113" s="223"/>
      <c r="F113" s="179" t="s">
        <v>389</v>
      </c>
      <c r="G113" s="179"/>
      <c r="H113" s="217" t="s">
        <v>124</v>
      </c>
    </row>
    <row r="114" spans="1:8" ht="18" customHeight="1" x14ac:dyDescent="0.2">
      <c r="A114" s="25" t="s">
        <v>123</v>
      </c>
      <c r="B114" s="180">
        <v>15</v>
      </c>
      <c r="C114" s="180">
        <v>17</v>
      </c>
      <c r="D114" s="156"/>
      <c r="E114" s="223"/>
      <c r="F114" s="179" t="s">
        <v>389</v>
      </c>
      <c r="G114" s="179" t="s">
        <v>201</v>
      </c>
      <c r="H114" s="217" t="s">
        <v>125</v>
      </c>
    </row>
    <row r="115" spans="1:8" ht="38.25" customHeight="1" x14ac:dyDescent="0.2">
      <c r="A115" s="25" t="s">
        <v>127</v>
      </c>
      <c r="B115" s="180">
        <v>15</v>
      </c>
      <c r="C115" s="180">
        <v>17</v>
      </c>
      <c r="D115" s="156"/>
      <c r="E115" s="223"/>
      <c r="F115" s="179" t="s">
        <v>389</v>
      </c>
      <c r="G115" s="179" t="s">
        <v>201</v>
      </c>
      <c r="H115" s="217" t="s">
        <v>294</v>
      </c>
    </row>
    <row r="116" spans="1:8" x14ac:dyDescent="0.2">
      <c r="A116" s="25" t="s">
        <v>210</v>
      </c>
      <c r="B116" s="180"/>
      <c r="C116" s="180"/>
      <c r="D116" s="156"/>
      <c r="E116" s="223"/>
      <c r="F116" s="179" t="s">
        <v>391</v>
      </c>
      <c r="G116" s="179" t="s">
        <v>228</v>
      </c>
      <c r="H116" s="217" t="s">
        <v>254</v>
      </c>
    </row>
    <row r="117" spans="1:8" x14ac:dyDescent="0.2">
      <c r="A117" s="25" t="s">
        <v>249</v>
      </c>
      <c r="B117" s="180">
        <v>1</v>
      </c>
      <c r="C117" s="180">
        <v>15</v>
      </c>
      <c r="D117" s="156"/>
      <c r="E117" s="223"/>
      <c r="F117" s="179" t="s">
        <v>437</v>
      </c>
      <c r="G117" s="179"/>
      <c r="H117" s="217"/>
    </row>
    <row r="118" spans="1:8" ht="18.75" customHeight="1" x14ac:dyDescent="0.2">
      <c r="A118" s="25" t="s">
        <v>108</v>
      </c>
      <c r="B118" s="180">
        <v>1.6</v>
      </c>
      <c r="C118" s="180">
        <v>1.9</v>
      </c>
      <c r="D118" s="156"/>
      <c r="E118" s="223"/>
      <c r="F118" s="179" t="s">
        <v>390</v>
      </c>
      <c r="G118" s="179"/>
      <c r="H118" s="217"/>
    </row>
    <row r="119" spans="1:8" x14ac:dyDescent="0.2">
      <c r="A119" s="25" t="s">
        <v>215</v>
      </c>
      <c r="B119" s="180" t="s">
        <v>216</v>
      </c>
      <c r="C119" s="180" t="s">
        <v>216</v>
      </c>
      <c r="D119" s="156"/>
      <c r="E119" s="223"/>
      <c r="F119" s="179"/>
      <c r="G119" s="179"/>
      <c r="H119" s="217"/>
    </row>
    <row r="120" spans="1:8" ht="18" customHeight="1" x14ac:dyDescent="0.2">
      <c r="A120" s="25" t="s">
        <v>217</v>
      </c>
      <c r="B120" s="180" t="s">
        <v>216</v>
      </c>
      <c r="C120" s="180" t="s">
        <v>216</v>
      </c>
      <c r="D120" s="156"/>
      <c r="E120" s="223"/>
      <c r="F120" s="179"/>
      <c r="G120" s="179"/>
      <c r="H120" s="217"/>
    </row>
    <row r="121" spans="1:8" ht="18" customHeight="1" x14ac:dyDescent="0.2">
      <c r="A121" s="25" t="s">
        <v>409</v>
      </c>
      <c r="B121" s="222"/>
      <c r="C121" s="222"/>
      <c r="D121" s="156"/>
      <c r="E121" s="223"/>
      <c r="F121" s="179" t="s">
        <v>410</v>
      </c>
      <c r="G121" s="179" t="s">
        <v>231</v>
      </c>
      <c r="H121" s="217" t="s">
        <v>411</v>
      </c>
    </row>
    <row r="122" spans="1:8" ht="18" customHeight="1" x14ac:dyDescent="0.2">
      <c r="A122" s="25" t="s">
        <v>412</v>
      </c>
      <c r="B122" s="222"/>
      <c r="C122" s="222"/>
      <c r="D122" s="156"/>
      <c r="E122" s="223"/>
      <c r="F122" s="179" t="s">
        <v>414</v>
      </c>
      <c r="G122" s="179" t="s">
        <v>413</v>
      </c>
      <c r="H122" s="217" t="s">
        <v>411</v>
      </c>
    </row>
    <row r="123" spans="1:8" ht="35.25" customHeight="1" x14ac:dyDescent="0.2">
      <c r="A123" s="25" t="s">
        <v>553</v>
      </c>
      <c r="B123" s="180">
        <v>0</v>
      </c>
      <c r="C123" s="180">
        <v>20</v>
      </c>
      <c r="D123" s="156"/>
      <c r="E123" s="223"/>
      <c r="F123" s="179"/>
      <c r="G123" s="179"/>
      <c r="H123" s="217" t="s">
        <v>415</v>
      </c>
    </row>
    <row r="124" spans="1:8" ht="24" x14ac:dyDescent="0.2">
      <c r="A124" s="216" t="s">
        <v>664</v>
      </c>
      <c r="B124" s="180">
        <v>1</v>
      </c>
      <c r="C124" s="180">
        <v>5</v>
      </c>
      <c r="D124" s="156"/>
      <c r="E124" s="223"/>
      <c r="F124" s="179"/>
      <c r="G124" s="179"/>
      <c r="H124" s="217" t="s">
        <v>665</v>
      </c>
    </row>
    <row r="125" spans="1:8" x14ac:dyDescent="0.2">
      <c r="A125" s="216"/>
      <c r="B125" s="180">
        <v>0</v>
      </c>
      <c r="C125" s="180">
        <v>0</v>
      </c>
      <c r="D125" s="156"/>
      <c r="E125" s="223"/>
      <c r="F125" s="179"/>
      <c r="G125" s="179"/>
      <c r="H125" s="217"/>
    </row>
    <row r="126" spans="1:8" x14ac:dyDescent="0.2">
      <c r="A126" s="216"/>
      <c r="B126" s="180">
        <v>0</v>
      </c>
      <c r="C126" s="180">
        <v>0</v>
      </c>
      <c r="D126" s="156"/>
      <c r="E126" s="223"/>
      <c r="F126" s="179"/>
      <c r="G126" s="179"/>
      <c r="H126" s="217"/>
    </row>
    <row r="127" spans="1:8" x14ac:dyDescent="0.2">
      <c r="A127" s="216"/>
      <c r="B127" s="180">
        <v>0</v>
      </c>
      <c r="C127" s="180">
        <v>0</v>
      </c>
      <c r="D127" s="156"/>
      <c r="E127" s="223"/>
      <c r="F127" s="179"/>
      <c r="G127" s="179"/>
      <c r="H127" s="217"/>
    </row>
    <row r="128" spans="1:8" x14ac:dyDescent="0.2">
      <c r="A128" s="216"/>
      <c r="B128" s="180">
        <v>0</v>
      </c>
      <c r="C128" s="180">
        <v>0</v>
      </c>
      <c r="D128" s="156"/>
      <c r="E128" s="223"/>
      <c r="F128" s="179"/>
      <c r="G128" s="179"/>
      <c r="H128" s="217"/>
    </row>
    <row r="129" spans="1:8" x14ac:dyDescent="0.2">
      <c r="A129" s="216"/>
      <c r="B129" s="180">
        <v>0</v>
      </c>
      <c r="C129" s="180">
        <v>0</v>
      </c>
      <c r="D129" s="156"/>
      <c r="E129" s="223"/>
      <c r="F129" s="179"/>
      <c r="G129" s="179"/>
      <c r="H129" s="217"/>
    </row>
    <row r="130" spans="1:8" x14ac:dyDescent="0.2">
      <c r="A130" s="216"/>
      <c r="B130" s="180">
        <v>0</v>
      </c>
      <c r="C130" s="180">
        <v>0</v>
      </c>
      <c r="D130" s="156"/>
      <c r="E130" s="223"/>
      <c r="F130" s="179"/>
      <c r="G130" s="179"/>
      <c r="H130" s="217"/>
    </row>
    <row r="131" spans="1:8" x14ac:dyDescent="0.2">
      <c r="A131" s="216"/>
      <c r="B131" s="180">
        <v>0</v>
      </c>
      <c r="C131" s="180">
        <v>0</v>
      </c>
      <c r="D131" s="156"/>
      <c r="E131" s="223"/>
      <c r="F131" s="179"/>
      <c r="G131" s="179"/>
      <c r="H131" s="217"/>
    </row>
    <row r="132" spans="1:8" x14ac:dyDescent="0.2">
      <c r="A132" s="216"/>
      <c r="B132" s="180">
        <v>0</v>
      </c>
      <c r="C132" s="180">
        <v>0</v>
      </c>
      <c r="D132" s="156"/>
      <c r="E132" s="223"/>
      <c r="F132" s="179"/>
      <c r="G132" s="179"/>
      <c r="H132" s="217"/>
    </row>
    <row r="133" spans="1:8" x14ac:dyDescent="0.2">
      <c r="A133" s="216"/>
      <c r="B133" s="180">
        <v>0</v>
      </c>
      <c r="C133" s="180">
        <v>0</v>
      </c>
      <c r="D133" s="156"/>
      <c r="E133" s="223"/>
      <c r="F133" s="179"/>
      <c r="G133" s="179"/>
      <c r="H133" s="217"/>
    </row>
    <row r="134" spans="1:8" ht="32" x14ac:dyDescent="0.2">
      <c r="A134" s="3" t="s">
        <v>392</v>
      </c>
      <c r="B134" s="22"/>
      <c r="C134" s="22"/>
      <c r="D134" s="22"/>
      <c r="E134" s="281"/>
      <c r="F134" s="282"/>
      <c r="G134" s="283"/>
      <c r="H134" s="22"/>
    </row>
    <row r="135" spans="1:8" ht="30" customHeight="1" x14ac:dyDescent="0.2">
      <c r="A135" s="6" t="s">
        <v>569</v>
      </c>
      <c r="B135" s="6" t="s">
        <v>167</v>
      </c>
      <c r="C135" s="6" t="s">
        <v>168</v>
      </c>
      <c r="D135" s="251" t="str">
        <f>$D$2</f>
        <v>11.6.24</v>
      </c>
      <c r="E135" s="251" t="str">
        <f>$E$2</f>
        <v/>
      </c>
      <c r="F135" s="238"/>
      <c r="G135" s="239"/>
      <c r="H135" s="6"/>
    </row>
    <row r="136" spans="1:8" ht="30" customHeight="1" x14ac:dyDescent="0.2">
      <c r="A136" s="20" t="s">
        <v>187</v>
      </c>
      <c r="B136" s="59">
        <f t="shared" ref="B136:E137" si="0">B6</f>
        <v>140</v>
      </c>
      <c r="C136" s="59">
        <f t="shared" si="0"/>
        <v>150</v>
      </c>
      <c r="D136" s="195">
        <f t="shared" si="0"/>
        <v>0</v>
      </c>
      <c r="E136" s="59">
        <f t="shared" si="0"/>
        <v>0</v>
      </c>
      <c r="F136" s="198"/>
      <c r="G136" s="199"/>
      <c r="H136" s="293" t="s">
        <v>193</v>
      </c>
    </row>
    <row r="137" spans="1:8" ht="32" x14ac:dyDescent="0.2">
      <c r="A137" s="20" t="s">
        <v>188</v>
      </c>
      <c r="B137" s="59">
        <f t="shared" si="0"/>
        <v>135</v>
      </c>
      <c r="C137" s="59">
        <f t="shared" si="0"/>
        <v>145</v>
      </c>
      <c r="D137" s="209">
        <f t="shared" si="0"/>
        <v>120</v>
      </c>
      <c r="E137" s="63">
        <f t="shared" si="0"/>
        <v>0</v>
      </c>
      <c r="F137" s="197"/>
      <c r="G137" s="200"/>
      <c r="H137" s="294"/>
    </row>
    <row r="138" spans="1:8" ht="16" x14ac:dyDescent="0.2">
      <c r="A138" s="20" t="s">
        <v>175</v>
      </c>
      <c r="B138" s="59">
        <f t="shared" ref="B138:E139" si="1">B4</f>
        <v>4.2</v>
      </c>
      <c r="C138" s="59">
        <f t="shared" si="1"/>
        <v>4.9000000000000004</v>
      </c>
      <c r="D138" s="195">
        <f t="shared" si="1"/>
        <v>0</v>
      </c>
      <c r="E138" s="59">
        <f t="shared" si="1"/>
        <v>0</v>
      </c>
      <c r="F138" s="197"/>
      <c r="G138" s="200"/>
      <c r="H138" s="294"/>
    </row>
    <row r="139" spans="1:8" ht="16" x14ac:dyDescent="0.2">
      <c r="A139" s="20" t="s">
        <v>176</v>
      </c>
      <c r="B139" s="59">
        <f t="shared" si="1"/>
        <v>3.9</v>
      </c>
      <c r="C139" s="59">
        <f t="shared" si="1"/>
        <v>4.5</v>
      </c>
      <c r="D139" s="195">
        <f t="shared" si="1"/>
        <v>4.5999999999999996</v>
      </c>
      <c r="E139" s="59">
        <f t="shared" si="1"/>
        <v>0</v>
      </c>
      <c r="F139" s="197"/>
      <c r="G139" s="200"/>
      <c r="H139" s="294"/>
    </row>
    <row r="140" spans="1:8" ht="16" x14ac:dyDescent="0.2">
      <c r="A140" s="20" t="s">
        <v>652</v>
      </c>
      <c r="B140" s="62">
        <f t="shared" ref="B140:E141" si="2">B8</f>
        <v>0.4</v>
      </c>
      <c r="C140" s="62">
        <f t="shared" si="2"/>
        <v>0.48</v>
      </c>
      <c r="D140" s="203">
        <f t="shared" si="2"/>
        <v>0</v>
      </c>
      <c r="E140" s="62">
        <f t="shared" si="2"/>
        <v>0</v>
      </c>
      <c r="F140" s="197"/>
      <c r="G140" s="200"/>
      <c r="H140" s="294"/>
    </row>
    <row r="141" spans="1:8" ht="16" x14ac:dyDescent="0.2">
      <c r="A141" s="20" t="s">
        <v>653</v>
      </c>
      <c r="B141" s="62">
        <f t="shared" si="2"/>
        <v>0.37</v>
      </c>
      <c r="C141" s="62">
        <f t="shared" si="2"/>
        <v>0.44</v>
      </c>
      <c r="D141" s="203">
        <f t="shared" si="2"/>
        <v>0.4</v>
      </c>
      <c r="E141" s="62">
        <f t="shared" si="2"/>
        <v>0</v>
      </c>
      <c r="F141" s="197"/>
      <c r="G141" s="200"/>
      <c r="H141" s="294"/>
    </row>
    <row r="142" spans="1:8" ht="16" x14ac:dyDescent="0.2">
      <c r="A142" s="20" t="s">
        <v>66</v>
      </c>
      <c r="B142" s="59">
        <f>B11</f>
        <v>28</v>
      </c>
      <c r="C142" s="59">
        <f>C11</f>
        <v>32</v>
      </c>
      <c r="D142" s="195">
        <f>D11</f>
        <v>0</v>
      </c>
      <c r="E142" s="59">
        <f>E11</f>
        <v>0</v>
      </c>
      <c r="F142" s="197"/>
      <c r="G142" s="200"/>
      <c r="H142" s="294"/>
    </row>
    <row r="143" spans="1:8" ht="16" x14ac:dyDescent="0.2">
      <c r="A143" s="20" t="s">
        <v>67</v>
      </c>
      <c r="B143" s="59">
        <f>B10</f>
        <v>80</v>
      </c>
      <c r="C143" s="59">
        <f>C10</f>
        <v>90</v>
      </c>
      <c r="D143" s="209">
        <f>D10</f>
        <v>0</v>
      </c>
      <c r="E143" s="63">
        <f>E10</f>
        <v>0</v>
      </c>
      <c r="F143" s="197"/>
      <c r="G143" s="200"/>
      <c r="H143" s="294"/>
    </row>
    <row r="144" spans="1:8" ht="16" x14ac:dyDescent="0.2">
      <c r="A144" s="20" t="s">
        <v>68</v>
      </c>
      <c r="B144" s="59">
        <f>B31</f>
        <v>8.9600000000000009</v>
      </c>
      <c r="C144" s="59">
        <f>C31</f>
        <v>17.91</v>
      </c>
      <c r="D144" s="195">
        <f>D31</f>
        <v>0</v>
      </c>
      <c r="E144" s="59">
        <f>E31</f>
        <v>0</v>
      </c>
      <c r="F144" s="197"/>
      <c r="G144" s="200"/>
      <c r="H144" s="294"/>
    </row>
    <row r="145" spans="1:8" ht="16" x14ac:dyDescent="0.2">
      <c r="A145" s="20" t="s">
        <v>189</v>
      </c>
      <c r="B145" s="59">
        <f t="shared" ref="B145:E146" si="3">B37</f>
        <v>50</v>
      </c>
      <c r="C145" s="59">
        <f t="shared" si="3"/>
        <v>236</v>
      </c>
      <c r="D145" s="195">
        <f t="shared" si="3"/>
        <v>0</v>
      </c>
      <c r="E145" s="59">
        <f t="shared" si="3"/>
        <v>0</v>
      </c>
      <c r="F145" s="197"/>
      <c r="G145" s="200"/>
      <c r="H145" s="294"/>
    </row>
    <row r="146" spans="1:8" ht="16" x14ac:dyDescent="0.2">
      <c r="A146" s="20" t="s">
        <v>190</v>
      </c>
      <c r="B146" s="59">
        <f t="shared" si="3"/>
        <v>50</v>
      </c>
      <c r="C146" s="59">
        <f t="shared" si="3"/>
        <v>150</v>
      </c>
      <c r="D146" s="209">
        <f t="shared" si="3"/>
        <v>0</v>
      </c>
      <c r="E146" s="63">
        <f t="shared" si="3"/>
        <v>0</v>
      </c>
      <c r="F146" s="197"/>
      <c r="G146" s="200"/>
      <c r="H146" s="294"/>
    </row>
    <row r="147" spans="1:8" ht="16" x14ac:dyDescent="0.2">
      <c r="A147" s="20" t="s">
        <v>55</v>
      </c>
      <c r="B147" s="59">
        <f>B71</f>
        <v>69</v>
      </c>
      <c r="C147" s="59">
        <f>C71</f>
        <v>74</v>
      </c>
      <c r="D147" s="196">
        <f>D71</f>
        <v>74</v>
      </c>
      <c r="E147" s="64">
        <f>E71</f>
        <v>0</v>
      </c>
      <c r="F147" s="197"/>
      <c r="G147" s="200"/>
      <c r="H147" s="294"/>
    </row>
    <row r="148" spans="1:8" x14ac:dyDescent="0.2">
      <c r="A148" s="41" t="s">
        <v>654</v>
      </c>
      <c r="B148" s="59">
        <f t="shared" ref="B148:E149" si="4">B42</f>
        <v>128</v>
      </c>
      <c r="C148" s="59">
        <f t="shared" si="4"/>
        <v>150</v>
      </c>
      <c r="D148" s="196">
        <f t="shared" si="4"/>
        <v>0</v>
      </c>
      <c r="E148" s="64">
        <f t="shared" si="4"/>
        <v>0</v>
      </c>
      <c r="F148" s="197"/>
      <c r="G148" s="200"/>
      <c r="H148" s="294"/>
    </row>
    <row r="149" spans="1:8" x14ac:dyDescent="0.2">
      <c r="A149" s="41" t="s">
        <v>466</v>
      </c>
      <c r="B149" s="59">
        <f t="shared" si="4"/>
        <v>600</v>
      </c>
      <c r="C149" s="59">
        <f t="shared" si="4"/>
        <v>1100</v>
      </c>
      <c r="D149" s="211">
        <f t="shared" si="4"/>
        <v>0</v>
      </c>
      <c r="E149" s="66">
        <f t="shared" si="4"/>
        <v>0</v>
      </c>
      <c r="F149" s="197"/>
      <c r="G149" s="200"/>
      <c r="H149" s="294"/>
    </row>
    <row r="150" spans="1:8" ht="16" x14ac:dyDescent="0.2">
      <c r="A150" s="20" t="s">
        <v>302</v>
      </c>
      <c r="B150" s="59">
        <f>B41</f>
        <v>36</v>
      </c>
      <c r="C150" s="59">
        <f>C41</f>
        <v>42</v>
      </c>
      <c r="D150" s="209">
        <f>D41</f>
        <v>0</v>
      </c>
      <c r="E150" s="59">
        <f>E41</f>
        <v>0</v>
      </c>
      <c r="F150" s="201"/>
      <c r="G150" s="202"/>
      <c r="H150" s="295"/>
    </row>
    <row r="151" spans="1:8" ht="16" x14ac:dyDescent="0.2">
      <c r="A151" s="6" t="s">
        <v>69</v>
      </c>
      <c r="B151" s="6" t="s">
        <v>167</v>
      </c>
      <c r="C151" s="6" t="s">
        <v>168</v>
      </c>
      <c r="D151" s="251" t="str">
        <f>$D$2</f>
        <v>11.6.24</v>
      </c>
      <c r="E151" s="251" t="str">
        <f>$E$2</f>
        <v/>
      </c>
      <c r="F151" s="238"/>
      <c r="G151" s="239"/>
      <c r="H151" s="6"/>
    </row>
    <row r="152" spans="1:8" ht="16" x14ac:dyDescent="0.2">
      <c r="A152" s="20" t="s">
        <v>70</v>
      </c>
      <c r="B152" s="59">
        <f>B45</f>
        <v>4.66</v>
      </c>
      <c r="C152" s="59">
        <f>C45</f>
        <v>7</v>
      </c>
      <c r="D152" s="209">
        <f>D45</f>
        <v>4.3</v>
      </c>
      <c r="E152" s="63">
        <f>E45</f>
        <v>0</v>
      </c>
      <c r="F152" s="198"/>
      <c r="G152" s="199"/>
      <c r="H152" s="293" t="s">
        <v>194</v>
      </c>
    </row>
    <row r="153" spans="1:8" ht="16" x14ac:dyDescent="0.2">
      <c r="A153" s="20" t="s">
        <v>239</v>
      </c>
      <c r="B153" s="59">
        <f>B114</f>
        <v>15</v>
      </c>
      <c r="C153" s="59">
        <f>C114</f>
        <v>17</v>
      </c>
      <c r="D153" s="210">
        <f>D114</f>
        <v>0</v>
      </c>
      <c r="E153" s="240">
        <f>E114</f>
        <v>0</v>
      </c>
      <c r="F153" s="197"/>
      <c r="G153" s="200"/>
      <c r="H153" s="294"/>
    </row>
    <row r="154" spans="1:8" ht="16" x14ac:dyDescent="0.2">
      <c r="A154" s="20" t="s">
        <v>156</v>
      </c>
      <c r="B154" s="59">
        <f>B108</f>
        <v>100</v>
      </c>
      <c r="C154" s="59">
        <f>C108</f>
        <v>150</v>
      </c>
      <c r="D154" s="211">
        <f>D108</f>
        <v>0</v>
      </c>
      <c r="E154" s="66">
        <f>E108</f>
        <v>0</v>
      </c>
      <c r="F154" s="197"/>
      <c r="G154" s="200"/>
      <c r="H154" s="294"/>
    </row>
    <row r="155" spans="1:8" ht="16" x14ac:dyDescent="0.2">
      <c r="A155" s="20" t="s">
        <v>55</v>
      </c>
      <c r="B155" s="59">
        <f>B71</f>
        <v>69</v>
      </c>
      <c r="C155" s="59">
        <f>C71</f>
        <v>74</v>
      </c>
      <c r="D155" s="196">
        <f>D71</f>
        <v>74</v>
      </c>
      <c r="E155" s="64">
        <f>E71</f>
        <v>0</v>
      </c>
      <c r="F155" s="197"/>
      <c r="G155" s="200"/>
      <c r="H155" s="294"/>
    </row>
    <row r="156" spans="1:8" ht="16" x14ac:dyDescent="0.2">
      <c r="A156" s="20" t="s">
        <v>56</v>
      </c>
      <c r="B156" s="59">
        <f t="shared" ref="B156:E158" si="5">B75</f>
        <v>0.8</v>
      </c>
      <c r="C156" s="59">
        <f t="shared" si="5"/>
        <v>1.5</v>
      </c>
      <c r="D156" s="210">
        <f t="shared" si="5"/>
        <v>0</v>
      </c>
      <c r="E156" s="240">
        <f t="shared" si="5"/>
        <v>0</v>
      </c>
      <c r="F156" s="197"/>
      <c r="G156" s="200"/>
      <c r="H156" s="294"/>
    </row>
    <row r="157" spans="1:8" ht="16" x14ac:dyDescent="0.2">
      <c r="A157" s="20" t="s">
        <v>71</v>
      </c>
      <c r="B157" s="59">
        <f t="shared" si="5"/>
        <v>14</v>
      </c>
      <c r="C157" s="59">
        <f t="shared" si="5"/>
        <v>19.7</v>
      </c>
      <c r="D157" s="203">
        <f t="shared" si="5"/>
        <v>0</v>
      </c>
      <c r="E157" s="62">
        <f t="shared" si="5"/>
        <v>0</v>
      </c>
      <c r="F157" s="197"/>
      <c r="G157" s="200"/>
      <c r="H157" s="294"/>
    </row>
    <row r="158" spans="1:8" ht="16" x14ac:dyDescent="0.2">
      <c r="A158" s="20" t="s">
        <v>552</v>
      </c>
      <c r="B158" s="59">
        <f t="shared" si="5"/>
        <v>4</v>
      </c>
      <c r="C158" s="59">
        <f t="shared" si="5"/>
        <v>6.56</v>
      </c>
      <c r="D158" s="203">
        <f t="shared" si="5"/>
        <v>0</v>
      </c>
      <c r="E158" s="62">
        <f t="shared" si="5"/>
        <v>0</v>
      </c>
      <c r="F158" s="197"/>
      <c r="G158" s="200"/>
      <c r="H158" s="294"/>
    </row>
    <row r="159" spans="1:8" ht="16" x14ac:dyDescent="0.2">
      <c r="A159" s="20" t="s">
        <v>160</v>
      </c>
      <c r="B159" s="59">
        <f>B79</f>
        <v>100</v>
      </c>
      <c r="C159" s="59">
        <f>C79</f>
        <v>300</v>
      </c>
      <c r="D159" s="210">
        <f>D79</f>
        <v>0</v>
      </c>
      <c r="E159" s="62">
        <f>E79</f>
        <v>0</v>
      </c>
      <c r="F159" s="197"/>
      <c r="G159" s="200"/>
      <c r="H159" s="294"/>
    </row>
    <row r="160" spans="1:8" ht="30" x14ac:dyDescent="0.2">
      <c r="A160" s="41" t="s">
        <v>60</v>
      </c>
      <c r="B160" s="63">
        <f t="shared" ref="B160:E161" si="6">B81</f>
        <v>0</v>
      </c>
      <c r="C160" s="63">
        <f t="shared" si="6"/>
        <v>30</v>
      </c>
      <c r="D160" s="211">
        <f t="shared" si="6"/>
        <v>0</v>
      </c>
      <c r="E160" s="66">
        <f t="shared" si="6"/>
        <v>0</v>
      </c>
      <c r="F160" s="197"/>
      <c r="G160" s="200"/>
      <c r="H160" s="294"/>
    </row>
    <row r="161" spans="1:8" ht="41.25" customHeight="1" x14ac:dyDescent="0.2">
      <c r="A161" s="41" t="s">
        <v>221</v>
      </c>
      <c r="B161" s="63">
        <f t="shared" si="6"/>
        <v>0</v>
      </c>
      <c r="C161" s="63">
        <f t="shared" si="6"/>
        <v>30</v>
      </c>
      <c r="D161" s="196">
        <f t="shared" si="6"/>
        <v>0</v>
      </c>
      <c r="E161" s="64">
        <f t="shared" si="6"/>
        <v>0</v>
      </c>
      <c r="F161" s="197"/>
      <c r="G161" s="200"/>
      <c r="H161" s="294"/>
    </row>
    <row r="162" spans="1:8" ht="15" customHeight="1" x14ac:dyDescent="0.2">
      <c r="A162" s="41" t="s">
        <v>105</v>
      </c>
      <c r="B162" s="63">
        <f>B84</f>
        <v>0</v>
      </c>
      <c r="C162" s="63">
        <f>C84</f>
        <v>0.55000000000000004</v>
      </c>
      <c r="D162" s="203">
        <f>D84</f>
        <v>0</v>
      </c>
      <c r="E162" s="62">
        <f>E84</f>
        <v>0</v>
      </c>
      <c r="F162" s="197"/>
      <c r="G162" s="200"/>
      <c r="H162" s="294"/>
    </row>
    <row r="163" spans="1:8" ht="16" x14ac:dyDescent="0.2">
      <c r="A163" s="20" t="s">
        <v>110</v>
      </c>
      <c r="B163" s="59">
        <f>B67</f>
        <v>140</v>
      </c>
      <c r="C163" s="59">
        <f>C67</f>
        <v>200</v>
      </c>
      <c r="D163" s="196">
        <f>D67</f>
        <v>222</v>
      </c>
      <c r="E163" s="64">
        <f>E67</f>
        <v>0</v>
      </c>
      <c r="F163" s="201"/>
      <c r="G163" s="202"/>
      <c r="H163" s="295"/>
    </row>
    <row r="164" spans="1:8" ht="30" customHeight="1" x14ac:dyDescent="0.2">
      <c r="A164" s="6" t="s">
        <v>72</v>
      </c>
      <c r="B164" s="6" t="s">
        <v>167</v>
      </c>
      <c r="C164" s="6" t="s">
        <v>168</v>
      </c>
      <c r="D164" s="251" t="str">
        <f>$D$2</f>
        <v>11.6.24</v>
      </c>
      <c r="E164" s="251" t="str">
        <f>$E$2</f>
        <v/>
      </c>
      <c r="F164" s="238"/>
      <c r="G164" s="239"/>
      <c r="H164" s="6"/>
    </row>
    <row r="165" spans="1:8" ht="15" customHeight="1" x14ac:dyDescent="0.2">
      <c r="A165" s="20" t="s">
        <v>73</v>
      </c>
      <c r="B165" s="59">
        <f>B62</f>
        <v>8.5</v>
      </c>
      <c r="C165" s="59">
        <f>C62</f>
        <v>13.7</v>
      </c>
      <c r="D165" s="203">
        <f>D62</f>
        <v>6</v>
      </c>
      <c r="E165" s="62">
        <f>E62</f>
        <v>0</v>
      </c>
      <c r="F165" s="198"/>
      <c r="G165" s="199"/>
      <c r="H165" s="276" t="s">
        <v>195</v>
      </c>
    </row>
    <row r="166" spans="1:8" ht="16" x14ac:dyDescent="0.2">
      <c r="A166" s="20" t="s">
        <v>189</v>
      </c>
      <c r="B166" s="59">
        <f t="shared" ref="B166:E167" si="7">B37</f>
        <v>50</v>
      </c>
      <c r="C166" s="59">
        <f t="shared" si="7"/>
        <v>236</v>
      </c>
      <c r="D166" s="196">
        <f t="shared" si="7"/>
        <v>0</v>
      </c>
      <c r="E166" s="64">
        <f t="shared" si="7"/>
        <v>0</v>
      </c>
      <c r="F166" s="197"/>
      <c r="G166" s="200"/>
      <c r="H166" s="277"/>
    </row>
    <row r="167" spans="1:8" ht="16" x14ac:dyDescent="0.2">
      <c r="A167" s="20" t="s">
        <v>190</v>
      </c>
      <c r="B167" s="59">
        <f t="shared" si="7"/>
        <v>50</v>
      </c>
      <c r="C167" s="59">
        <f t="shared" si="7"/>
        <v>150</v>
      </c>
      <c r="D167" s="196">
        <f t="shared" si="7"/>
        <v>0</v>
      </c>
      <c r="E167" s="64">
        <f t="shared" si="7"/>
        <v>0</v>
      </c>
      <c r="F167" s="197"/>
      <c r="G167" s="200"/>
      <c r="H167" s="277"/>
    </row>
    <row r="168" spans="1:8" ht="16" x14ac:dyDescent="0.2">
      <c r="A168" s="20" t="s">
        <v>187</v>
      </c>
      <c r="B168" s="59">
        <f t="shared" ref="B168:E169" si="8">B6</f>
        <v>140</v>
      </c>
      <c r="C168" s="59">
        <f t="shared" si="8"/>
        <v>150</v>
      </c>
      <c r="D168" s="196">
        <f t="shared" si="8"/>
        <v>0</v>
      </c>
      <c r="E168" s="64">
        <f t="shared" si="8"/>
        <v>0</v>
      </c>
      <c r="F168" s="197"/>
      <c r="G168" s="200"/>
      <c r="H168" s="277"/>
    </row>
    <row r="169" spans="1:8" ht="32" x14ac:dyDescent="0.2">
      <c r="A169" s="20" t="s">
        <v>188</v>
      </c>
      <c r="B169" s="59">
        <f t="shared" si="8"/>
        <v>135</v>
      </c>
      <c r="C169" s="59">
        <f t="shared" si="8"/>
        <v>145</v>
      </c>
      <c r="D169" s="196">
        <f t="shared" si="8"/>
        <v>120</v>
      </c>
      <c r="E169" s="64">
        <f t="shared" si="8"/>
        <v>0</v>
      </c>
      <c r="F169" s="197"/>
      <c r="G169" s="200"/>
      <c r="H169" s="277"/>
    </row>
    <row r="170" spans="1:8" ht="16" x14ac:dyDescent="0.2">
      <c r="A170" s="20" t="s">
        <v>74</v>
      </c>
      <c r="B170" s="59">
        <f>B11</f>
        <v>28</v>
      </c>
      <c r="C170" s="59">
        <f>C11</f>
        <v>32</v>
      </c>
      <c r="D170" s="196">
        <f>D11</f>
        <v>0</v>
      </c>
      <c r="E170" s="64">
        <f>E11</f>
        <v>0</v>
      </c>
      <c r="F170" s="197"/>
      <c r="G170" s="200"/>
      <c r="H170" s="277"/>
    </row>
    <row r="171" spans="1:8" ht="16" x14ac:dyDescent="0.2">
      <c r="A171" s="20" t="s">
        <v>9</v>
      </c>
      <c r="B171" s="67">
        <f>B10</f>
        <v>80</v>
      </c>
      <c r="C171" s="67">
        <f>C10</f>
        <v>90</v>
      </c>
      <c r="D171" s="196">
        <f>D10</f>
        <v>0</v>
      </c>
      <c r="E171" s="64">
        <f>E10</f>
        <v>0</v>
      </c>
      <c r="F171" s="197"/>
      <c r="G171" s="200"/>
      <c r="H171" s="277"/>
    </row>
    <row r="172" spans="1:8" ht="16" x14ac:dyDescent="0.2">
      <c r="A172" s="20" t="s">
        <v>70</v>
      </c>
      <c r="B172" s="59">
        <f>B45</f>
        <v>4.66</v>
      </c>
      <c r="C172" s="59">
        <f>C45</f>
        <v>7</v>
      </c>
      <c r="D172" s="203">
        <f>D45</f>
        <v>4.3</v>
      </c>
      <c r="E172" s="62">
        <f>E45</f>
        <v>0</v>
      </c>
      <c r="F172" s="197"/>
      <c r="G172" s="200"/>
      <c r="H172" s="277"/>
    </row>
    <row r="173" spans="1:8" ht="16" x14ac:dyDescent="0.2">
      <c r="A173" s="20" t="s">
        <v>18</v>
      </c>
      <c r="B173" s="59">
        <f>B48</f>
        <v>0.5</v>
      </c>
      <c r="C173" s="59">
        <f>C48</f>
        <v>3.37</v>
      </c>
      <c r="D173" s="203">
        <f>D48</f>
        <v>0</v>
      </c>
      <c r="E173" s="62">
        <f>E48</f>
        <v>0</v>
      </c>
      <c r="F173" s="197"/>
      <c r="G173" s="200"/>
      <c r="H173" s="277"/>
    </row>
    <row r="174" spans="1:8" ht="16" x14ac:dyDescent="0.2">
      <c r="A174" s="20" t="s">
        <v>75</v>
      </c>
      <c r="B174" s="59">
        <f>B46</f>
        <v>0.79</v>
      </c>
      <c r="C174" s="59">
        <f>C46</f>
        <v>1.24</v>
      </c>
      <c r="D174" s="203">
        <f>D46</f>
        <v>1.7</v>
      </c>
      <c r="E174" s="62">
        <f>E46</f>
        <v>0</v>
      </c>
      <c r="F174" s="197"/>
      <c r="G174" s="200"/>
      <c r="H174" s="277"/>
    </row>
    <row r="175" spans="1:8" ht="16" x14ac:dyDescent="0.2">
      <c r="A175" s="20" t="s">
        <v>185</v>
      </c>
      <c r="B175" s="64">
        <f>B22</f>
        <v>0</v>
      </c>
      <c r="C175" s="64">
        <f>C22</f>
        <v>2</v>
      </c>
      <c r="D175" s="211">
        <f>D22</f>
        <v>4</v>
      </c>
      <c r="E175" s="64">
        <f>E22</f>
        <v>0</v>
      </c>
      <c r="F175" s="197"/>
      <c r="G175" s="200"/>
      <c r="H175" s="277"/>
    </row>
    <row r="176" spans="1:8" ht="16" x14ac:dyDescent="0.2">
      <c r="A176" s="20" t="s">
        <v>44</v>
      </c>
      <c r="B176" s="59">
        <f>B53</f>
        <v>100</v>
      </c>
      <c r="C176" s="59">
        <f>C53</f>
        <v>106</v>
      </c>
      <c r="D176" s="196">
        <f>D53</f>
        <v>101</v>
      </c>
      <c r="E176" s="64">
        <f>E53</f>
        <v>0</v>
      </c>
      <c r="F176" s="197"/>
      <c r="G176" s="200"/>
      <c r="H176" s="277"/>
    </row>
    <row r="177" spans="1:8" ht="16" x14ac:dyDescent="0.2">
      <c r="A177" s="20" t="s">
        <v>41</v>
      </c>
      <c r="B177" s="59">
        <f>B51</f>
        <v>135</v>
      </c>
      <c r="C177" s="59">
        <f>C51</f>
        <v>142</v>
      </c>
      <c r="D177" s="196">
        <f>D51</f>
        <v>139</v>
      </c>
      <c r="E177" s="64">
        <f>E51</f>
        <v>0</v>
      </c>
      <c r="F177" s="197"/>
      <c r="G177" s="200"/>
      <c r="H177" s="277"/>
    </row>
    <row r="178" spans="1:8" ht="16" x14ac:dyDescent="0.2">
      <c r="A178" s="20" t="s">
        <v>159</v>
      </c>
      <c r="B178" s="59">
        <f>B109</f>
        <v>6</v>
      </c>
      <c r="C178" s="59">
        <f>C109</f>
        <v>9</v>
      </c>
      <c r="D178" s="203">
        <f>D109</f>
        <v>0</v>
      </c>
      <c r="E178" s="62">
        <f>E109</f>
        <v>0</v>
      </c>
      <c r="F178" s="197"/>
      <c r="G178" s="200"/>
      <c r="H178" s="277"/>
    </row>
    <row r="179" spans="1:8" ht="16" x14ac:dyDescent="0.2">
      <c r="A179" s="20" t="s">
        <v>323</v>
      </c>
      <c r="B179" s="59">
        <f>B59</f>
        <v>0.2</v>
      </c>
      <c r="C179" s="59">
        <f>C59</f>
        <v>0.32</v>
      </c>
      <c r="D179" s="204">
        <f>D59</f>
        <v>0.28999999999999998</v>
      </c>
      <c r="E179" s="73">
        <f>E59</f>
        <v>0</v>
      </c>
      <c r="F179" s="197"/>
      <c r="G179" s="200"/>
      <c r="H179" s="277"/>
    </row>
    <row r="180" spans="1:8" ht="16" x14ac:dyDescent="0.2">
      <c r="A180" s="20" t="s">
        <v>249</v>
      </c>
      <c r="B180" s="59">
        <f>B117</f>
        <v>1</v>
      </c>
      <c r="C180" s="59">
        <f>C117</f>
        <v>15</v>
      </c>
      <c r="D180" s="203">
        <f>D117</f>
        <v>0</v>
      </c>
      <c r="E180" s="62">
        <f>E117</f>
        <v>0</v>
      </c>
      <c r="F180" s="201"/>
      <c r="G180" s="202"/>
      <c r="H180" s="278"/>
    </row>
    <row r="181" spans="1:8" ht="30.75" customHeight="1" x14ac:dyDescent="0.2">
      <c r="A181" s="6" t="s">
        <v>140</v>
      </c>
      <c r="B181" s="6" t="s">
        <v>167</v>
      </c>
      <c r="C181" s="6" t="s">
        <v>168</v>
      </c>
      <c r="D181" s="251" t="str">
        <f>$D$2</f>
        <v>11.6.24</v>
      </c>
      <c r="E181" s="251" t="str">
        <f>$E$2</f>
        <v/>
      </c>
      <c r="F181" s="241"/>
      <c r="G181" s="236"/>
      <c r="H181" s="6"/>
    </row>
    <row r="182" spans="1:8" ht="16" x14ac:dyDescent="0.2">
      <c r="A182" s="20" t="s">
        <v>164</v>
      </c>
      <c r="B182" s="59">
        <f>B46</f>
        <v>0.79</v>
      </c>
      <c r="C182" s="59">
        <f>C46</f>
        <v>1.24</v>
      </c>
      <c r="D182" s="203">
        <f>D46</f>
        <v>1.7</v>
      </c>
      <c r="E182" s="62">
        <f>E46</f>
        <v>0</v>
      </c>
      <c r="F182" s="198"/>
      <c r="G182" s="199"/>
      <c r="H182" s="293" t="s">
        <v>196</v>
      </c>
    </row>
    <row r="183" spans="1:8" ht="18" customHeight="1" x14ac:dyDescent="0.2">
      <c r="A183" s="20" t="s">
        <v>162</v>
      </c>
      <c r="B183" s="59">
        <f>B49</f>
        <v>0</v>
      </c>
      <c r="C183" s="59">
        <f>C49</f>
        <v>0.8</v>
      </c>
      <c r="D183" s="203" t="str">
        <f>D49</f>
        <v/>
      </c>
      <c r="E183" s="62" t="str">
        <f>E49</f>
        <v/>
      </c>
      <c r="F183" s="197"/>
      <c r="G183" s="200"/>
      <c r="H183" s="294"/>
    </row>
    <row r="184" spans="1:8" ht="16" x14ac:dyDescent="0.2">
      <c r="A184" s="36" t="s">
        <v>54</v>
      </c>
      <c r="B184" s="18">
        <f>B72</f>
        <v>40</v>
      </c>
      <c r="C184" s="18">
        <f>C72</f>
        <v>50</v>
      </c>
      <c r="D184" s="196">
        <f>D72</f>
        <v>43</v>
      </c>
      <c r="E184" s="64">
        <f>E72</f>
        <v>0</v>
      </c>
      <c r="F184" s="205"/>
      <c r="G184" s="206"/>
      <c r="H184" s="294"/>
    </row>
    <row r="185" spans="1:8" ht="16" x14ac:dyDescent="0.2">
      <c r="A185" s="20" t="s">
        <v>114</v>
      </c>
      <c r="B185" s="18">
        <f>B60</f>
        <v>90</v>
      </c>
      <c r="C185" s="18">
        <f>C60</f>
        <v>100</v>
      </c>
      <c r="D185" s="196">
        <f>D60</f>
        <v>90</v>
      </c>
      <c r="E185" s="64">
        <f>E60</f>
        <v>0</v>
      </c>
      <c r="F185" s="205"/>
      <c r="G185" s="206"/>
      <c r="H185" s="294"/>
    </row>
    <row r="186" spans="1:8" ht="16" x14ac:dyDescent="0.2">
      <c r="A186" s="20" t="s">
        <v>159</v>
      </c>
      <c r="B186" s="44">
        <f>B109</f>
        <v>6</v>
      </c>
      <c r="C186" s="44">
        <f>C109</f>
        <v>9</v>
      </c>
      <c r="D186" s="203">
        <f>D109</f>
        <v>0</v>
      </c>
      <c r="E186" s="62">
        <f>E109</f>
        <v>0</v>
      </c>
      <c r="F186" s="207"/>
      <c r="G186" s="208"/>
      <c r="H186" s="295"/>
    </row>
    <row r="187" spans="1:8" ht="30.75" customHeight="1" x14ac:dyDescent="0.2">
      <c r="A187" s="6" t="s">
        <v>191</v>
      </c>
      <c r="B187" s="6" t="s">
        <v>167</v>
      </c>
      <c r="C187" s="6" t="s">
        <v>168</v>
      </c>
      <c r="D187" s="251" t="str">
        <f>$D$2</f>
        <v>11.6.24</v>
      </c>
      <c r="E187" s="251" t="str">
        <f>$E$2</f>
        <v/>
      </c>
      <c r="F187" s="241"/>
      <c r="G187" s="236"/>
      <c r="H187" s="6"/>
    </row>
    <row r="188" spans="1:8" ht="16" x14ac:dyDescent="0.2">
      <c r="A188" s="20" t="str">
        <f>A75</f>
        <v>TSH</v>
      </c>
      <c r="B188" s="18">
        <f>B75</f>
        <v>0.8</v>
      </c>
      <c r="C188" s="18">
        <f>C75</f>
        <v>1.5</v>
      </c>
      <c r="D188" s="203">
        <f>D75</f>
        <v>0</v>
      </c>
      <c r="E188" s="62">
        <f>E75</f>
        <v>0</v>
      </c>
      <c r="F188" s="198"/>
      <c r="G188" s="199"/>
      <c r="H188" s="293" t="s">
        <v>197</v>
      </c>
    </row>
    <row r="189" spans="1:8" ht="18" customHeight="1" x14ac:dyDescent="0.2">
      <c r="A189" s="20" t="str">
        <f>A108</f>
        <v>Vitamin D</v>
      </c>
      <c r="B189" s="18">
        <f>B108</f>
        <v>100</v>
      </c>
      <c r="C189" s="18">
        <f>C108</f>
        <v>150</v>
      </c>
      <c r="D189" s="196">
        <f>D108</f>
        <v>0</v>
      </c>
      <c r="E189" s="64">
        <f>E108</f>
        <v>0</v>
      </c>
      <c r="F189" s="197"/>
      <c r="G189" s="200"/>
      <c r="H189" s="294"/>
    </row>
    <row r="190" spans="1:8" ht="16" x14ac:dyDescent="0.2">
      <c r="A190" s="20" t="s">
        <v>582</v>
      </c>
      <c r="B190" s="18">
        <f>B18</f>
        <v>5</v>
      </c>
      <c r="C190" s="18">
        <f>C18</f>
        <v>7.5</v>
      </c>
      <c r="D190" s="210">
        <f>D18</f>
        <v>7.2</v>
      </c>
      <c r="E190" s="62">
        <f>E18</f>
        <v>0</v>
      </c>
      <c r="F190" s="205"/>
      <c r="G190" s="206"/>
      <c r="H190" s="294"/>
    </row>
    <row r="191" spans="1:8" ht="16" x14ac:dyDescent="0.2">
      <c r="A191" s="20" t="str">
        <f t="shared" ref="A191:C192" si="9">A113</f>
        <v>Zinc (plasma)</v>
      </c>
      <c r="B191" s="18">
        <f t="shared" si="9"/>
        <v>15</v>
      </c>
      <c r="C191" s="18">
        <f t="shared" si="9"/>
        <v>17</v>
      </c>
      <c r="D191" s="203">
        <f>D113</f>
        <v>0</v>
      </c>
      <c r="E191" s="62">
        <f>E113</f>
        <v>0</v>
      </c>
      <c r="F191" s="205"/>
      <c r="G191" s="206"/>
      <c r="H191" s="294"/>
    </row>
    <row r="192" spans="1:8" ht="16" x14ac:dyDescent="0.2">
      <c r="A192" s="20" t="str">
        <f t="shared" si="9"/>
        <v>Zinc (serum)</v>
      </c>
      <c r="B192" s="18">
        <f t="shared" si="9"/>
        <v>15</v>
      </c>
      <c r="C192" s="18">
        <f t="shared" si="9"/>
        <v>17</v>
      </c>
      <c r="D192" s="210">
        <f>D114</f>
        <v>0</v>
      </c>
      <c r="E192" s="62">
        <f>E114</f>
        <v>0</v>
      </c>
      <c r="F192" s="205"/>
      <c r="G192" s="206"/>
      <c r="H192" s="294"/>
    </row>
    <row r="193" spans="1:8" ht="16" x14ac:dyDescent="0.2">
      <c r="A193" s="20" t="str">
        <f t="shared" ref="A193:C195" si="10">A27</f>
        <v>CRP</v>
      </c>
      <c r="B193" s="18">
        <f t="shared" si="10"/>
        <v>0</v>
      </c>
      <c r="C193" s="18">
        <f t="shared" si="10"/>
        <v>4</v>
      </c>
      <c r="D193" s="233">
        <f t="shared" ref="D193:E195" si="11">D27</f>
        <v>7</v>
      </c>
      <c r="E193" s="242">
        <f t="shared" si="11"/>
        <v>0</v>
      </c>
      <c r="F193" s="205"/>
      <c r="G193" s="206"/>
      <c r="H193" s="294"/>
    </row>
    <row r="194" spans="1:8" ht="16" x14ac:dyDescent="0.2">
      <c r="A194" s="20" t="str">
        <f>A28</f>
        <v>ESR (male)</v>
      </c>
      <c r="B194" s="18">
        <f t="shared" si="10"/>
        <v>0</v>
      </c>
      <c r="C194" s="18">
        <f t="shared" si="10"/>
        <v>15</v>
      </c>
      <c r="D194" s="203">
        <f t="shared" si="11"/>
        <v>0</v>
      </c>
      <c r="E194" s="62">
        <f t="shared" si="11"/>
        <v>0</v>
      </c>
      <c r="F194" s="205"/>
      <c r="G194" s="206"/>
      <c r="H194" s="294"/>
    </row>
    <row r="195" spans="1:8" ht="16" x14ac:dyDescent="0.2">
      <c r="A195" s="20" t="str">
        <f t="shared" si="10"/>
        <v>ESR (female)</v>
      </c>
      <c r="B195" s="18">
        <f t="shared" si="10"/>
        <v>0</v>
      </c>
      <c r="C195" s="18">
        <f t="shared" si="10"/>
        <v>20</v>
      </c>
      <c r="D195" s="203">
        <f t="shared" si="11"/>
        <v>0</v>
      </c>
      <c r="E195" s="62">
        <f t="shared" si="11"/>
        <v>0</v>
      </c>
      <c r="F195" s="207"/>
      <c r="G195" s="208"/>
      <c r="H195" s="295"/>
    </row>
    <row r="196" spans="1:8" ht="30.75" customHeight="1" x14ac:dyDescent="0.2">
      <c r="A196" s="6" t="s">
        <v>614</v>
      </c>
      <c r="B196" s="6" t="s">
        <v>167</v>
      </c>
      <c r="C196" s="6" t="s">
        <v>168</v>
      </c>
      <c r="D196" s="251" t="str">
        <f>$D$2</f>
        <v>11.6.24</v>
      </c>
      <c r="E196" s="251" t="str">
        <f>$E$2</f>
        <v/>
      </c>
      <c r="F196" s="241"/>
      <c r="G196" s="236"/>
      <c r="H196" s="6"/>
    </row>
    <row r="197" spans="1:8" ht="18" customHeight="1" x14ac:dyDescent="0.2">
      <c r="A197" s="20" t="str">
        <f>A114</f>
        <v>Zinc (serum)</v>
      </c>
      <c r="B197" s="18">
        <f>B114</f>
        <v>15</v>
      </c>
      <c r="C197" s="18">
        <f>C114</f>
        <v>17</v>
      </c>
      <c r="D197" s="258">
        <f>D114</f>
        <v>0</v>
      </c>
      <c r="E197" s="242">
        <f>E114</f>
        <v>0</v>
      </c>
      <c r="F197" s="198"/>
      <c r="G197" s="199"/>
      <c r="H197" s="276" t="s">
        <v>617</v>
      </c>
    </row>
    <row r="198" spans="1:8" ht="18" customHeight="1" x14ac:dyDescent="0.2">
      <c r="A198" s="41" t="str">
        <f t="shared" ref="A198:E199" si="12">A42</f>
        <v>Vitamin B12 (active)</v>
      </c>
      <c r="B198" s="18">
        <f t="shared" si="12"/>
        <v>128</v>
      </c>
      <c r="C198" s="18">
        <f t="shared" si="12"/>
        <v>150</v>
      </c>
      <c r="D198" s="196">
        <f t="shared" si="12"/>
        <v>0</v>
      </c>
      <c r="E198" s="64">
        <f t="shared" si="12"/>
        <v>0</v>
      </c>
      <c r="F198" s="197"/>
      <c r="G198" s="200"/>
      <c r="H198" s="277"/>
    </row>
    <row r="199" spans="1:8" ht="18" customHeight="1" x14ac:dyDescent="0.2">
      <c r="A199" s="41" t="str">
        <f t="shared" si="12"/>
        <v>Vitamin B12 (serum)</v>
      </c>
      <c r="B199" s="18">
        <f t="shared" si="12"/>
        <v>600</v>
      </c>
      <c r="C199" s="18">
        <f t="shared" si="12"/>
        <v>1100</v>
      </c>
      <c r="D199" s="211">
        <f t="shared" si="12"/>
        <v>0</v>
      </c>
      <c r="E199" s="64">
        <f t="shared" si="12"/>
        <v>0</v>
      </c>
      <c r="F199" s="197"/>
      <c r="G199" s="200"/>
      <c r="H199" s="277"/>
    </row>
    <row r="200" spans="1:8" ht="16" x14ac:dyDescent="0.2">
      <c r="A200" s="20" t="s">
        <v>615</v>
      </c>
      <c r="B200" s="18">
        <f>B41</f>
        <v>36</v>
      </c>
      <c r="C200" s="18">
        <f>C41</f>
        <v>42</v>
      </c>
      <c r="D200" s="210">
        <f>D41</f>
        <v>0</v>
      </c>
      <c r="E200" s="62">
        <f>E41</f>
        <v>0</v>
      </c>
      <c r="F200" s="205"/>
      <c r="G200" s="206"/>
      <c r="H200" s="277"/>
    </row>
    <row r="201" spans="1:8" ht="16" x14ac:dyDescent="0.2">
      <c r="A201" s="20" t="s">
        <v>55</v>
      </c>
      <c r="B201" s="18">
        <f>B71</f>
        <v>69</v>
      </c>
      <c r="C201" s="18">
        <f>C71</f>
        <v>74</v>
      </c>
      <c r="D201" s="203">
        <f>D71</f>
        <v>74</v>
      </c>
      <c r="E201" s="62">
        <f>E71</f>
        <v>0</v>
      </c>
      <c r="F201" s="205"/>
      <c r="G201" s="206"/>
      <c r="H201" s="277"/>
    </row>
    <row r="202" spans="1:8" ht="16" x14ac:dyDescent="0.2">
      <c r="A202" s="20" t="s">
        <v>616</v>
      </c>
      <c r="B202" s="18">
        <f>B36</f>
        <v>28</v>
      </c>
      <c r="C202" s="18">
        <f>C36</f>
        <v>35</v>
      </c>
      <c r="D202" s="203">
        <f>D36</f>
        <v>0</v>
      </c>
      <c r="E202" s="240">
        <f>E36</f>
        <v>0</v>
      </c>
      <c r="F202" s="205"/>
      <c r="G202" s="206"/>
      <c r="H202" s="278"/>
    </row>
    <row r="203" spans="1:8" ht="30.75" customHeight="1" x14ac:dyDescent="0.2">
      <c r="A203" s="6" t="s">
        <v>624</v>
      </c>
      <c r="B203" s="6" t="s">
        <v>167</v>
      </c>
      <c r="C203" s="6" t="s">
        <v>168</v>
      </c>
      <c r="D203" s="251" t="str">
        <f>$D$2</f>
        <v>11.6.24</v>
      </c>
      <c r="E203" s="251" t="str">
        <f>$E$2</f>
        <v/>
      </c>
      <c r="F203" s="241"/>
      <c r="G203" s="236"/>
      <c r="H203" s="236"/>
    </row>
    <row r="204" spans="1:8" ht="18" customHeight="1" x14ac:dyDescent="0.2">
      <c r="A204" s="20" t="s">
        <v>56</v>
      </c>
      <c r="B204" s="18">
        <f>B75</f>
        <v>0.8</v>
      </c>
      <c r="C204" s="18">
        <f>C75</f>
        <v>1.5</v>
      </c>
      <c r="D204" s="203">
        <f>D75</f>
        <v>0</v>
      </c>
      <c r="E204" s="62">
        <f>E75</f>
        <v>0</v>
      </c>
      <c r="F204" s="197"/>
      <c r="G204" s="197"/>
      <c r="H204" s="299" t="s">
        <v>660</v>
      </c>
    </row>
    <row r="205" spans="1:8" ht="18" customHeight="1" x14ac:dyDescent="0.2">
      <c r="A205" s="20" t="s">
        <v>70</v>
      </c>
      <c r="B205" s="18">
        <f>B45</f>
        <v>4.66</v>
      </c>
      <c r="C205" s="18">
        <f>C45</f>
        <v>7</v>
      </c>
      <c r="D205" s="203">
        <f>D45</f>
        <v>4.3</v>
      </c>
      <c r="E205" s="62">
        <f>E45</f>
        <v>0</v>
      </c>
      <c r="F205" s="197"/>
      <c r="G205" s="197"/>
      <c r="H205" s="299"/>
    </row>
    <row r="206" spans="1:8" x14ac:dyDescent="0.2">
      <c r="A206" s="41" t="str">
        <f t="shared" ref="A206:E207" si="13">A42</f>
        <v>Vitamin B12 (active)</v>
      </c>
      <c r="B206" s="18">
        <f t="shared" si="13"/>
        <v>128</v>
      </c>
      <c r="C206" s="18">
        <f t="shared" si="13"/>
        <v>150</v>
      </c>
      <c r="D206" s="196">
        <f t="shared" si="13"/>
        <v>0</v>
      </c>
      <c r="E206" s="64">
        <f t="shared" si="13"/>
        <v>0</v>
      </c>
      <c r="F206" s="205"/>
      <c r="G206" s="205"/>
      <c r="H206" s="299"/>
    </row>
    <row r="207" spans="1:8" x14ac:dyDescent="0.2">
      <c r="A207" s="41" t="str">
        <f t="shared" si="13"/>
        <v>Vitamin B12 (serum)</v>
      </c>
      <c r="B207" s="18">
        <f t="shared" si="13"/>
        <v>600</v>
      </c>
      <c r="C207" s="18">
        <f t="shared" si="13"/>
        <v>1100</v>
      </c>
      <c r="D207" s="211">
        <f t="shared" si="13"/>
        <v>0</v>
      </c>
      <c r="E207" s="64">
        <f t="shared" si="13"/>
        <v>0</v>
      </c>
      <c r="F207" s="205"/>
      <c r="G207" s="205"/>
      <c r="H207" s="299"/>
    </row>
    <row r="208" spans="1:8" ht="16" x14ac:dyDescent="0.2">
      <c r="A208" s="20" t="s">
        <v>302</v>
      </c>
      <c r="B208" s="18">
        <f>B41</f>
        <v>36</v>
      </c>
      <c r="C208" s="18">
        <f>C41</f>
        <v>42</v>
      </c>
      <c r="D208" s="210">
        <f>D41</f>
        <v>0</v>
      </c>
      <c r="E208" s="62">
        <f>E41</f>
        <v>0</v>
      </c>
      <c r="F208" s="205"/>
      <c r="G208" s="205"/>
      <c r="H208" s="299"/>
    </row>
    <row r="209" spans="1:8" ht="16" x14ac:dyDescent="0.2">
      <c r="A209" s="20" t="s">
        <v>187</v>
      </c>
      <c r="B209" s="235">
        <f t="shared" ref="B209:E210" si="14">B6</f>
        <v>140</v>
      </c>
      <c r="C209" s="235">
        <f t="shared" si="14"/>
        <v>150</v>
      </c>
      <c r="D209" s="203">
        <f t="shared" si="14"/>
        <v>0</v>
      </c>
      <c r="E209" s="62">
        <f t="shared" si="14"/>
        <v>0</v>
      </c>
      <c r="F209" s="205"/>
      <c r="G209" s="205"/>
      <c r="H209" s="299"/>
    </row>
    <row r="210" spans="1:8" ht="32" x14ac:dyDescent="0.2">
      <c r="A210" s="20" t="s">
        <v>188</v>
      </c>
      <c r="B210" s="235">
        <f t="shared" si="14"/>
        <v>135</v>
      </c>
      <c r="C210" s="235">
        <f t="shared" si="14"/>
        <v>145</v>
      </c>
      <c r="D210" s="203">
        <f t="shared" si="14"/>
        <v>120</v>
      </c>
      <c r="E210" s="62">
        <f t="shared" si="14"/>
        <v>0</v>
      </c>
      <c r="F210" s="205"/>
      <c r="G210" s="205"/>
      <c r="H210" s="299"/>
    </row>
    <row r="211" spans="1:8" ht="16" x14ac:dyDescent="0.2">
      <c r="A211" s="20" t="s">
        <v>616</v>
      </c>
      <c r="B211" s="18">
        <f>B36</f>
        <v>28</v>
      </c>
      <c r="C211" s="18">
        <f>C36</f>
        <v>35</v>
      </c>
      <c r="D211" s="203">
        <f>D36</f>
        <v>0</v>
      </c>
      <c r="E211" s="240">
        <f>E36</f>
        <v>0</v>
      </c>
      <c r="F211" s="205"/>
      <c r="G211" s="205"/>
      <c r="H211" s="299"/>
    </row>
    <row r="212" spans="1:8" ht="16" x14ac:dyDescent="0.2">
      <c r="A212" s="20" t="s">
        <v>53</v>
      </c>
      <c r="B212" s="18">
        <f>B69</f>
        <v>1.2</v>
      </c>
      <c r="C212" s="18">
        <f>C69</f>
        <v>1.4</v>
      </c>
      <c r="D212" s="203">
        <f>D69</f>
        <v>1.3</v>
      </c>
      <c r="E212" s="62">
        <f>E69</f>
        <v>0</v>
      </c>
      <c r="F212" s="205"/>
      <c r="G212" s="206"/>
      <c r="H212" s="299"/>
    </row>
    <row r="213" spans="1:8" ht="30.75" customHeight="1" x14ac:dyDescent="0.2">
      <c r="A213" s="6" t="s">
        <v>659</v>
      </c>
      <c r="B213" s="6" t="s">
        <v>167</v>
      </c>
      <c r="C213" s="6" t="s">
        <v>168</v>
      </c>
      <c r="D213" s="251" t="str">
        <f>$D$2</f>
        <v>11.6.24</v>
      </c>
      <c r="E213" s="251" t="str">
        <f>$E$2</f>
        <v/>
      </c>
      <c r="F213" s="241"/>
      <c r="G213" s="236"/>
      <c r="H213" s="236"/>
    </row>
    <row r="214" spans="1:8" ht="16" x14ac:dyDescent="0.2">
      <c r="A214" s="20" t="s">
        <v>56</v>
      </c>
      <c r="B214" s="18">
        <f>B75</f>
        <v>0.8</v>
      </c>
      <c r="C214" s="18">
        <f>C75</f>
        <v>1.5</v>
      </c>
      <c r="D214" s="203">
        <f>D75</f>
        <v>0</v>
      </c>
      <c r="E214" s="62">
        <f>E75</f>
        <v>0</v>
      </c>
      <c r="F214" s="234"/>
      <c r="G214" s="234"/>
      <c r="H214" s="296" t="s">
        <v>662</v>
      </c>
    </row>
    <row r="215" spans="1:8" ht="16" x14ac:dyDescent="0.2">
      <c r="A215" s="20" t="s">
        <v>70</v>
      </c>
      <c r="B215" s="18">
        <f>B45</f>
        <v>4.66</v>
      </c>
      <c r="C215" s="18">
        <f>C45</f>
        <v>7</v>
      </c>
      <c r="D215" s="203">
        <f>D45</f>
        <v>4.3</v>
      </c>
      <c r="E215" s="62">
        <f>E45</f>
        <v>0</v>
      </c>
      <c r="F215" s="245"/>
      <c r="G215" s="245"/>
      <c r="H215" s="297"/>
    </row>
    <row r="216" spans="1:8" x14ac:dyDescent="0.2">
      <c r="A216" s="41" t="str">
        <f t="shared" ref="A216:E217" si="15">A42</f>
        <v>Vitamin B12 (active)</v>
      </c>
      <c r="B216" s="18">
        <f t="shared" si="15"/>
        <v>128</v>
      </c>
      <c r="C216" s="18">
        <f t="shared" si="15"/>
        <v>150</v>
      </c>
      <c r="D216" s="196">
        <f t="shared" si="15"/>
        <v>0</v>
      </c>
      <c r="E216" s="64">
        <f t="shared" si="15"/>
        <v>0</v>
      </c>
      <c r="F216" s="245"/>
      <c r="G216" s="245"/>
      <c r="H216" s="297"/>
    </row>
    <row r="217" spans="1:8" x14ac:dyDescent="0.2">
      <c r="A217" s="41" t="str">
        <f t="shared" si="15"/>
        <v>Vitamin B12 (serum)</v>
      </c>
      <c r="B217" s="18">
        <f t="shared" si="15"/>
        <v>600</v>
      </c>
      <c r="C217" s="18">
        <f t="shared" si="15"/>
        <v>1100</v>
      </c>
      <c r="D217" s="211">
        <f t="shared" si="15"/>
        <v>0</v>
      </c>
      <c r="E217" s="64">
        <f t="shared" si="15"/>
        <v>0</v>
      </c>
      <c r="F217" s="245"/>
      <c r="G217" s="245"/>
      <c r="H217" s="297"/>
    </row>
    <row r="218" spans="1:8" ht="16" x14ac:dyDescent="0.2">
      <c r="A218" s="20" t="s">
        <v>302</v>
      </c>
      <c r="B218" s="18">
        <f>B41</f>
        <v>36</v>
      </c>
      <c r="C218" s="18">
        <f>C41</f>
        <v>42</v>
      </c>
      <c r="D218" s="210">
        <f>D41</f>
        <v>0</v>
      </c>
      <c r="E218" s="62">
        <f>E41</f>
        <v>0</v>
      </c>
      <c r="F218" s="245"/>
      <c r="G218" s="245"/>
      <c r="H218" s="297"/>
    </row>
    <row r="219" spans="1:8" x14ac:dyDescent="0.2">
      <c r="A219" s="113" t="str">
        <f>A114</f>
        <v>Zinc (serum)</v>
      </c>
      <c r="B219" s="18">
        <f>B114</f>
        <v>15</v>
      </c>
      <c r="C219" s="18">
        <f>C114</f>
        <v>17</v>
      </c>
      <c r="D219" s="240">
        <f>D114</f>
        <v>0</v>
      </c>
      <c r="E219" s="62">
        <f>E114</f>
        <v>0</v>
      </c>
      <c r="F219" s="245"/>
      <c r="G219" s="245"/>
      <c r="H219" s="297"/>
    </row>
    <row r="220" spans="1:8" x14ac:dyDescent="0.2">
      <c r="A220" s="113" t="str">
        <f>A108</f>
        <v>Vitamin D</v>
      </c>
      <c r="B220" s="18">
        <f>B108</f>
        <v>100</v>
      </c>
      <c r="C220" s="18">
        <f>C108</f>
        <v>150</v>
      </c>
      <c r="D220" s="62">
        <f>D108</f>
        <v>0</v>
      </c>
      <c r="E220" s="62">
        <f>E108</f>
        <v>0</v>
      </c>
      <c r="F220" s="246"/>
      <c r="G220" s="247"/>
      <c r="H220" s="298"/>
    </row>
    <row r="221" spans="1:8" x14ac:dyDescent="0.2">
      <c r="E221" s="245"/>
      <c r="F221" s="245"/>
      <c r="G221" s="245"/>
    </row>
    <row r="222" spans="1:8" ht="16" x14ac:dyDescent="0.2">
      <c r="A222" s="37" t="s">
        <v>186</v>
      </c>
    </row>
    <row r="223" spans="1:8" ht="244.5" customHeight="1" x14ac:dyDescent="0.2">
      <c r="A223" s="292"/>
      <c r="B223" s="292"/>
      <c r="C223" s="292"/>
      <c r="D223" s="292"/>
      <c r="E223" s="292"/>
      <c r="F223" s="292"/>
      <c r="G223" s="292"/>
      <c r="H223" s="292"/>
    </row>
    <row r="225" spans="1:8" x14ac:dyDescent="0.2">
      <c r="A225" s="115" t="s">
        <v>554</v>
      </c>
    </row>
    <row r="226" spans="1:8" x14ac:dyDescent="0.2">
      <c r="A226" t="s">
        <v>102</v>
      </c>
    </row>
    <row r="227" spans="1:8" x14ac:dyDescent="0.2">
      <c r="A227" t="s">
        <v>101</v>
      </c>
    </row>
    <row r="228" spans="1:8" x14ac:dyDescent="0.2">
      <c r="A228" s="122">
        <v>1</v>
      </c>
      <c r="B228" s="184" t="s">
        <v>555</v>
      </c>
      <c r="C228" s="136"/>
      <c r="D228" s="136"/>
      <c r="E228" s="136"/>
      <c r="F228" s="136"/>
      <c r="G228" s="136"/>
      <c r="H228" s="136"/>
    </row>
    <row r="229" spans="1:8" x14ac:dyDescent="0.2">
      <c r="A229" s="122">
        <v>2</v>
      </c>
      <c r="B229" s="184" t="s">
        <v>556</v>
      </c>
      <c r="C229" s="136"/>
      <c r="D229" s="136"/>
      <c r="E229" s="136"/>
      <c r="F229" s="136"/>
      <c r="G229" s="136"/>
      <c r="H229" s="136"/>
    </row>
    <row r="230" spans="1:8" x14ac:dyDescent="0.2">
      <c r="A230" s="122">
        <v>3</v>
      </c>
      <c r="B230" s="184" t="s">
        <v>557</v>
      </c>
      <c r="C230" s="136"/>
      <c r="D230" s="136"/>
      <c r="E230" s="136"/>
      <c r="F230" s="136"/>
      <c r="G230" s="136"/>
      <c r="H230" s="136"/>
    </row>
    <row r="231" spans="1:8" x14ac:dyDescent="0.2">
      <c r="A231" s="122">
        <v>4</v>
      </c>
      <c r="B231" s="184" t="s">
        <v>690</v>
      </c>
      <c r="C231" s="136"/>
      <c r="D231" s="136"/>
      <c r="E231" s="136"/>
      <c r="F231" s="136"/>
      <c r="G231" s="136"/>
      <c r="H231" s="136"/>
    </row>
    <row r="232" spans="1:8" x14ac:dyDescent="0.2">
      <c r="A232" s="122">
        <v>5</v>
      </c>
      <c r="B232" s="184" t="s">
        <v>691</v>
      </c>
      <c r="C232" s="136"/>
      <c r="D232" s="136"/>
      <c r="E232" s="136"/>
      <c r="F232" s="136"/>
      <c r="G232" s="136"/>
      <c r="H232" s="136"/>
    </row>
    <row r="233" spans="1:8" x14ac:dyDescent="0.2">
      <c r="A233" s="122">
        <v>6</v>
      </c>
      <c r="B233" s="184" t="s">
        <v>558</v>
      </c>
      <c r="C233" s="136"/>
      <c r="D233" s="136"/>
      <c r="E233" s="136"/>
      <c r="F233" s="136"/>
      <c r="G233" s="136"/>
      <c r="H233" s="136"/>
    </row>
    <row r="234" spans="1:8" x14ac:dyDescent="0.2">
      <c r="A234" s="122">
        <v>7</v>
      </c>
      <c r="B234" s="184"/>
      <c r="C234" s="136"/>
      <c r="D234" s="136"/>
      <c r="E234" s="136"/>
      <c r="F234" s="136"/>
      <c r="G234" s="136"/>
      <c r="H234" s="136"/>
    </row>
    <row r="235" spans="1:8" x14ac:dyDescent="0.2">
      <c r="B235" s="136"/>
      <c r="C235" s="136"/>
      <c r="D235" s="136"/>
      <c r="E235" s="136"/>
      <c r="F235" s="136"/>
      <c r="G235" s="136"/>
      <c r="H235" s="136"/>
    </row>
    <row r="236" spans="1:8" x14ac:dyDescent="0.2">
      <c r="A236" s="115" t="s">
        <v>76</v>
      </c>
    </row>
    <row r="237" spans="1:8" x14ac:dyDescent="0.2">
      <c r="A237" s="122">
        <v>1</v>
      </c>
      <c r="B237" s="184" t="s">
        <v>692</v>
      </c>
      <c r="C237" s="136"/>
      <c r="D237" s="136"/>
      <c r="E237" s="136"/>
      <c r="F237" s="136"/>
      <c r="G237" s="136"/>
      <c r="H237" s="136"/>
    </row>
    <row r="238" spans="1:8" x14ac:dyDescent="0.2">
      <c r="A238" s="122">
        <v>2</v>
      </c>
      <c r="B238" s="184" t="s">
        <v>693</v>
      </c>
      <c r="C238" s="136"/>
      <c r="D238" s="136"/>
      <c r="E238" s="136"/>
      <c r="F238" s="136"/>
      <c r="G238" s="136"/>
      <c r="H238" s="136"/>
    </row>
    <row r="239" spans="1:8" x14ac:dyDescent="0.2">
      <c r="A239" s="122">
        <v>3</v>
      </c>
      <c r="B239" s="184"/>
      <c r="C239" s="136"/>
      <c r="D239" s="136"/>
      <c r="E239" s="136"/>
      <c r="F239" s="136"/>
      <c r="G239" s="136"/>
      <c r="H239" s="136"/>
    </row>
    <row r="240" spans="1:8" x14ac:dyDescent="0.2">
      <c r="A240" s="122">
        <v>4</v>
      </c>
      <c r="B240" s="184"/>
      <c r="C240" s="136"/>
      <c r="D240" s="136"/>
      <c r="E240" s="136"/>
      <c r="F240" s="136"/>
      <c r="G240" s="136"/>
      <c r="H240" s="136"/>
    </row>
    <row r="241" spans="1:8" x14ac:dyDescent="0.2">
      <c r="A241" s="122">
        <v>5</v>
      </c>
      <c r="B241" s="184"/>
      <c r="C241" s="136"/>
      <c r="D241" s="136"/>
      <c r="E241" s="136"/>
      <c r="F241" s="136"/>
      <c r="G241" s="136"/>
      <c r="H241" s="136"/>
    </row>
    <row r="242" spans="1:8" x14ac:dyDescent="0.2">
      <c r="A242" s="122">
        <v>6</v>
      </c>
      <c r="B242" s="184"/>
      <c r="C242" s="136"/>
      <c r="D242" s="136"/>
      <c r="E242" s="136"/>
      <c r="F242" s="136"/>
      <c r="G242" s="136"/>
      <c r="H242" s="136"/>
    </row>
    <row r="243" spans="1:8" x14ac:dyDescent="0.2">
      <c r="A243" s="122">
        <v>7</v>
      </c>
      <c r="B243" s="136"/>
      <c r="C243" s="136"/>
      <c r="D243" s="136"/>
      <c r="E243" s="136"/>
      <c r="F243" s="136"/>
      <c r="G243" s="136"/>
      <c r="H243" s="136"/>
    </row>
    <row r="244" spans="1:8" x14ac:dyDescent="0.2">
      <c r="A244" s="122">
        <v>8</v>
      </c>
      <c r="B244" s="136"/>
      <c r="C244" s="136"/>
      <c r="D244" s="136"/>
      <c r="E244" s="136"/>
      <c r="F244" s="136"/>
      <c r="G244" s="136"/>
      <c r="H244" s="136"/>
    </row>
    <row r="245" spans="1:8" x14ac:dyDescent="0.2">
      <c r="A245" s="122"/>
    </row>
    <row r="246" spans="1:8" x14ac:dyDescent="0.2">
      <c r="A246" s="93"/>
    </row>
    <row r="247" spans="1:8" x14ac:dyDescent="0.2">
      <c r="A247" s="93"/>
    </row>
    <row r="248" spans="1:8" x14ac:dyDescent="0.2">
      <c r="A248" s="93"/>
    </row>
    <row r="249" spans="1:8" x14ac:dyDescent="0.2">
      <c r="A249" s="93"/>
    </row>
    <row r="250" spans="1:8" x14ac:dyDescent="0.2">
      <c r="A250" s="93"/>
    </row>
    <row r="251" spans="1:8" x14ac:dyDescent="0.2">
      <c r="A251" s="93"/>
    </row>
    <row r="252" spans="1:8" x14ac:dyDescent="0.2">
      <c r="A252" s="93"/>
    </row>
    <row r="253" spans="1:8" x14ac:dyDescent="0.2">
      <c r="A253" s="93"/>
    </row>
    <row r="254" spans="1:8" x14ac:dyDescent="0.2">
      <c r="A254" s="93"/>
    </row>
    <row r="255" spans="1:8" x14ac:dyDescent="0.2">
      <c r="A255" s="93"/>
    </row>
    <row r="256" spans="1:8" x14ac:dyDescent="0.2">
      <c r="A256" s="93"/>
    </row>
  </sheetData>
  <sheetProtection password="A56B" sheet="1" formatCells="0"/>
  <mergeCells count="31">
    <mergeCell ref="A223:H223"/>
    <mergeCell ref="F37:F38"/>
    <mergeCell ref="H182:H186"/>
    <mergeCell ref="H152:H163"/>
    <mergeCell ref="H37:H38"/>
    <mergeCell ref="H188:H195"/>
    <mergeCell ref="H197:H202"/>
    <mergeCell ref="G37:G38"/>
    <mergeCell ref="H42:H43"/>
    <mergeCell ref="H214:H220"/>
    <mergeCell ref="H204:H212"/>
    <mergeCell ref="H136:H150"/>
    <mergeCell ref="H165:H180"/>
    <mergeCell ref="G8:G9"/>
    <mergeCell ref="E134:G134"/>
    <mergeCell ref="A33:A35"/>
    <mergeCell ref="H33:H35"/>
    <mergeCell ref="H28:H29"/>
    <mergeCell ref="F28:F29"/>
    <mergeCell ref="G28:G29"/>
    <mergeCell ref="H15:H16"/>
    <mergeCell ref="F8:F9"/>
    <mergeCell ref="B1:C1"/>
    <mergeCell ref="H6:H7"/>
    <mergeCell ref="H8:H9"/>
    <mergeCell ref="H4:H5"/>
    <mergeCell ref="D1:E1"/>
    <mergeCell ref="G4:G5"/>
    <mergeCell ref="F4:F5"/>
    <mergeCell ref="G6:G7"/>
    <mergeCell ref="F6:F7"/>
  </mergeCells>
  <conditionalFormatting sqref="D51:E60 D62:E70 D99:E99 D101:E104">
    <cfRule type="cellIs" dxfId="814" priority="1294" stopIfTrue="1" operator="notBetween">
      <formula>B51</formula>
      <formula>C51</formula>
    </cfRule>
    <cfRule type="cellIs" dxfId="813" priority="1295" stopIfTrue="1" operator="between">
      <formula>B51</formula>
      <formula>C51</formula>
    </cfRule>
  </conditionalFormatting>
  <conditionalFormatting sqref="D108:E108">
    <cfRule type="cellIs" dxfId="812" priority="1284" stopIfTrue="1" operator="notBetween">
      <formula>B108</formula>
      <formula>C108</formula>
    </cfRule>
    <cfRule type="cellIs" dxfId="811" priority="1285" stopIfTrue="1" operator="between">
      <formula>B108</formula>
      <formula>C108</formula>
    </cfRule>
  </conditionalFormatting>
  <conditionalFormatting sqref="D109:E109">
    <cfRule type="cellIs" dxfId="810" priority="1282" stopIfTrue="1" operator="notBetween">
      <formula>B109</formula>
      <formula>C109</formula>
    </cfRule>
    <cfRule type="cellIs" dxfId="809" priority="1283" stopIfTrue="1" operator="between">
      <formula>B109</formula>
      <formula>C109</formula>
    </cfRule>
  </conditionalFormatting>
  <conditionalFormatting sqref="D113:E115 D118:E118">
    <cfRule type="cellIs" dxfId="808" priority="1280" stopIfTrue="1" operator="notBetween">
      <formula>B113</formula>
      <formula>C113</formula>
    </cfRule>
    <cfRule type="cellIs" dxfId="807" priority="1281" stopIfTrue="1" operator="between">
      <formula>B113</formula>
      <formula>C113</formula>
    </cfRule>
  </conditionalFormatting>
  <conditionalFormatting sqref="D136:E136">
    <cfRule type="cellIs" dxfId="806" priority="2" stopIfTrue="1" operator="equal">
      <formula>0</formula>
    </cfRule>
    <cfRule type="cellIs" dxfId="805" priority="5" stopIfTrue="1" operator="notBetween">
      <formula>$B$136</formula>
      <formula>$C$136</formula>
    </cfRule>
    <cfRule type="cellIs" dxfId="804" priority="6" stopIfTrue="1" operator="between">
      <formula>$B$136</formula>
      <formula>$C$136</formula>
    </cfRule>
  </conditionalFormatting>
  <conditionalFormatting sqref="D179">
    <cfRule type="cellIs" dxfId="803" priority="1221" stopIfTrue="1" operator="notBetween">
      <formula>B179</formula>
      <formula>C179</formula>
    </cfRule>
    <cfRule type="cellIs" dxfId="802" priority="1222" stopIfTrue="1" operator="between">
      <formula>B179</formula>
      <formula>C179</formula>
    </cfRule>
  </conditionalFormatting>
  <conditionalFormatting sqref="D137">
    <cfRule type="cellIs" dxfId="801" priority="1217" stopIfTrue="1" operator="equal">
      <formula>0</formula>
    </cfRule>
    <cfRule type="cellIs" dxfId="800" priority="1218" stopIfTrue="1" operator="notBetween">
      <formula>B137</formula>
      <formula>C137</formula>
    </cfRule>
    <cfRule type="cellIs" dxfId="799" priority="1219" stopIfTrue="1" operator="between">
      <formula>B137</formula>
      <formula>C137</formula>
    </cfRule>
  </conditionalFormatting>
  <conditionalFormatting sqref="D138:D150">
    <cfRule type="cellIs" dxfId="798" priority="1214" stopIfTrue="1" operator="equal">
      <formula>0</formula>
    </cfRule>
    <cfRule type="cellIs" dxfId="797" priority="1215" stopIfTrue="1" operator="notBetween">
      <formula>B138</formula>
      <formula>C138</formula>
    </cfRule>
    <cfRule type="cellIs" dxfId="796" priority="1216" stopIfTrue="1" operator="between">
      <formula>B138</formula>
      <formula>C138</formula>
    </cfRule>
  </conditionalFormatting>
  <conditionalFormatting sqref="D152 D155:D163">
    <cfRule type="cellIs" dxfId="795" priority="1212" stopIfTrue="1" operator="notBetween">
      <formula>B152</formula>
      <formula>C152</formula>
    </cfRule>
    <cfRule type="cellIs" dxfId="794" priority="1213" stopIfTrue="1" operator="between">
      <formula>B152</formula>
      <formula>C152</formula>
    </cfRule>
  </conditionalFormatting>
  <conditionalFormatting sqref="D152 D155:D163">
    <cfRule type="cellIs" dxfId="793" priority="1209" stopIfTrue="1" operator="equal">
      <formula>0</formula>
    </cfRule>
    <cfRule type="cellIs" dxfId="792" priority="1210" stopIfTrue="1" operator="notBetween">
      <formula>B152</formula>
      <formula>C152</formula>
    </cfRule>
    <cfRule type="cellIs" dxfId="791" priority="1211" stopIfTrue="1" operator="between">
      <formula>B152</formula>
      <formula>C152</formula>
    </cfRule>
  </conditionalFormatting>
  <conditionalFormatting sqref="D180">
    <cfRule type="cellIs" dxfId="790" priority="1200" stopIfTrue="1" operator="notBetween">
      <formula>B180</formula>
      <formula>C180</formula>
    </cfRule>
    <cfRule type="cellIs" dxfId="789" priority="1201" stopIfTrue="1" operator="between">
      <formula>B180</formula>
      <formula>C180</formula>
    </cfRule>
    <cfRule type="cellIs" dxfId="788" priority="1202" stopIfTrue="1" operator="equal">
      <formula>0</formula>
    </cfRule>
  </conditionalFormatting>
  <conditionalFormatting sqref="D188:D195 D198:D202 D205:D212">
    <cfRule type="cellIs" dxfId="787" priority="1195" stopIfTrue="1" operator="notBetween">
      <formula>B188</formula>
      <formula>C188</formula>
    </cfRule>
    <cfRule type="cellIs" dxfId="786" priority="1196" stopIfTrue="1" operator="between">
      <formula>B188</formula>
      <formula>C188</formula>
    </cfRule>
  </conditionalFormatting>
  <conditionalFormatting sqref="D188:D195 D198:D202 D205:D212">
    <cfRule type="cellIs" dxfId="785" priority="1193" stopIfTrue="1" operator="notBetween">
      <formula>B188</formula>
      <formula>C188</formula>
    </cfRule>
    <cfRule type="cellIs" dxfId="784" priority="1194" stopIfTrue="1" operator="between">
      <formula>B188</formula>
      <formula>C188</formula>
    </cfRule>
  </conditionalFormatting>
  <conditionalFormatting sqref="E6 E99:E104">
    <cfRule type="cellIs" dxfId="783" priority="1186" stopIfTrue="1" operator="notBetween">
      <formula>B6</formula>
      <formula>C6</formula>
    </cfRule>
    <cfRule type="cellIs" dxfId="782" priority="1187" stopIfTrue="1" operator="between">
      <formula>B6</formula>
      <formula>C6</formula>
    </cfRule>
  </conditionalFormatting>
  <conditionalFormatting sqref="E62:E66 E46:E48">
    <cfRule type="cellIs" dxfId="781" priority="1178" stopIfTrue="1" operator="notBetween">
      <formula>B46</formula>
      <formula>C46</formula>
    </cfRule>
    <cfRule type="cellIs" dxfId="780" priority="1179" stopIfTrue="1" operator="between">
      <formula>B46</formula>
      <formula>C46</formula>
    </cfRule>
  </conditionalFormatting>
  <conditionalFormatting sqref="E62:E66 E46:E48">
    <cfRule type="cellIs" dxfId="779" priority="1170" stopIfTrue="1" operator="notBetween">
      <formula>B46</formula>
      <formula>C46</formula>
    </cfRule>
    <cfRule type="cellIs" dxfId="778" priority="1171" stopIfTrue="1" operator="between">
      <formula>B46</formula>
      <formula>C46</formula>
    </cfRule>
  </conditionalFormatting>
  <conditionalFormatting sqref="E51">
    <cfRule type="cellIs" dxfId="777" priority="1162" stopIfTrue="1" operator="notBetween">
      <formula>C51</formula>
      <formula>D51</formula>
    </cfRule>
    <cfRule type="cellIs" dxfId="776" priority="1163" stopIfTrue="1" operator="between">
      <formula>C51</formula>
      <formula>D51</formula>
    </cfRule>
  </conditionalFormatting>
  <conditionalFormatting sqref="E51">
    <cfRule type="cellIs" dxfId="775" priority="1160" stopIfTrue="1" operator="notBetween">
      <formula>B51</formula>
      <formula>C51</formula>
    </cfRule>
    <cfRule type="cellIs" dxfId="774" priority="1161" stopIfTrue="1" operator="between">
      <formula>B51</formula>
      <formula>C51</formula>
    </cfRule>
  </conditionalFormatting>
  <conditionalFormatting sqref="E51">
    <cfRule type="cellIs" dxfId="773" priority="1158" stopIfTrue="1" operator="notBetween">
      <formula>C51</formula>
      <formula>D51</formula>
    </cfRule>
    <cfRule type="cellIs" dxfId="772" priority="1159" stopIfTrue="1" operator="between">
      <formula>C51</formula>
      <formula>D51</formula>
    </cfRule>
  </conditionalFormatting>
  <conditionalFormatting sqref="E51">
    <cfRule type="cellIs" dxfId="771" priority="1156" stopIfTrue="1" operator="notBetween">
      <formula>B51</formula>
      <formula>C51</formula>
    </cfRule>
    <cfRule type="cellIs" dxfId="770" priority="1157" stopIfTrue="1" operator="between">
      <formula>B51</formula>
      <formula>C51</formula>
    </cfRule>
  </conditionalFormatting>
  <conditionalFormatting sqref="E51">
    <cfRule type="cellIs" dxfId="769" priority="1154" stopIfTrue="1" operator="notBetween">
      <formula>B51</formula>
      <formula>C51</formula>
    </cfRule>
    <cfRule type="cellIs" dxfId="768" priority="1155" stopIfTrue="1" operator="between">
      <formula>B51</formula>
      <formula>C51</formula>
    </cfRule>
  </conditionalFormatting>
  <conditionalFormatting sqref="E52:E60 E62:E70">
    <cfRule type="cellIs" dxfId="767" priority="1150" stopIfTrue="1" operator="notBetween">
      <formula>B52</formula>
      <formula>C52</formula>
    </cfRule>
    <cfRule type="cellIs" dxfId="766" priority="1151" stopIfTrue="1" operator="between">
      <formula>B52</formula>
      <formula>C52</formula>
    </cfRule>
  </conditionalFormatting>
  <conditionalFormatting sqref="E52:E60 E62:E70">
    <cfRule type="cellIs" dxfId="765" priority="1146" stopIfTrue="1" operator="notBetween">
      <formula>B52</formula>
      <formula>C52</formula>
    </cfRule>
    <cfRule type="cellIs" dxfId="764" priority="1147" stopIfTrue="1" operator="between">
      <formula>B52</formula>
      <formula>C52</formula>
    </cfRule>
  </conditionalFormatting>
  <conditionalFormatting sqref="E52:E60 E62:E70">
    <cfRule type="cellIs" dxfId="763" priority="1144" stopIfTrue="1" operator="notBetween">
      <formula>B52</formula>
      <formula>C52</formula>
    </cfRule>
    <cfRule type="cellIs" dxfId="762" priority="1145" stopIfTrue="1" operator="between">
      <formula>B52</formula>
      <formula>C52</formula>
    </cfRule>
  </conditionalFormatting>
  <conditionalFormatting sqref="E75">
    <cfRule type="cellIs" dxfId="761" priority="1136" stopIfTrue="1" operator="notBetween">
      <formula>B75</formula>
      <formula>C75</formula>
    </cfRule>
    <cfRule type="cellIs" dxfId="760" priority="1137" stopIfTrue="1" operator="between">
      <formula>B75</formula>
      <formula>C75</formula>
    </cfRule>
  </conditionalFormatting>
  <conditionalFormatting sqref="E88">
    <cfRule type="cellIs" dxfId="759" priority="1114" stopIfTrue="1" operator="notBetween">
      <formula>B88</formula>
      <formula>C88</formula>
    </cfRule>
    <cfRule type="cellIs" dxfId="758" priority="1115" stopIfTrue="1" operator="between">
      <formula>B88</formula>
      <formula>C88</formula>
    </cfRule>
  </conditionalFormatting>
  <conditionalFormatting sqref="E89:E97">
    <cfRule type="cellIs" dxfId="757" priority="1112" stopIfTrue="1" operator="notBetween">
      <formula>C89</formula>
      <formula>D89</formula>
    </cfRule>
    <cfRule type="cellIs" dxfId="756" priority="1113" stopIfTrue="1" operator="between">
      <formula>C89</formula>
      <formula>D89</formula>
    </cfRule>
  </conditionalFormatting>
  <conditionalFormatting sqref="E89:E97">
    <cfRule type="cellIs" dxfId="755" priority="1110" stopIfTrue="1" operator="notBetween">
      <formula>C89</formula>
      <formula>D89</formula>
    </cfRule>
    <cfRule type="cellIs" dxfId="754" priority="1111" stopIfTrue="1" operator="between">
      <formula>C89</formula>
      <formula>D89</formula>
    </cfRule>
  </conditionalFormatting>
  <conditionalFormatting sqref="E89:E97">
    <cfRule type="cellIs" dxfId="753" priority="1108" stopIfTrue="1" operator="notBetween">
      <formula>C89</formula>
      <formula>D89</formula>
    </cfRule>
    <cfRule type="cellIs" dxfId="752" priority="1109" stopIfTrue="1" operator="between">
      <formula>C89</formula>
      <formula>D89</formula>
    </cfRule>
  </conditionalFormatting>
  <conditionalFormatting sqref="E89:E97">
    <cfRule type="cellIs" dxfId="751" priority="1106" stopIfTrue="1" operator="notBetween">
      <formula>C89</formula>
      <formula>D89</formula>
    </cfRule>
    <cfRule type="cellIs" dxfId="750" priority="1107" stopIfTrue="1" operator="between">
      <formula>C89</formula>
      <formula>D89</formula>
    </cfRule>
  </conditionalFormatting>
  <conditionalFormatting sqref="E89:E97">
    <cfRule type="cellIs" dxfId="749" priority="1104" stopIfTrue="1" operator="notBetween">
      <formula>B89</formula>
      <formula>C89</formula>
    </cfRule>
    <cfRule type="cellIs" dxfId="748" priority="1105" stopIfTrue="1" operator="between">
      <formula>B89</formula>
      <formula>C89</formula>
    </cfRule>
  </conditionalFormatting>
  <conditionalFormatting sqref="E89:E97">
    <cfRule type="cellIs" dxfId="747" priority="1102" stopIfTrue="1" operator="notBetween">
      <formula>B89</formula>
      <formula>C89</formula>
    </cfRule>
    <cfRule type="cellIs" dxfId="746" priority="1103" stopIfTrue="1" operator="between">
      <formula>B89</formula>
      <formula>C89</formula>
    </cfRule>
  </conditionalFormatting>
  <conditionalFormatting sqref="E89:E97">
    <cfRule type="cellIs" dxfId="745" priority="1100" stopIfTrue="1" operator="notBetween">
      <formula>B89</formula>
      <formula>C89</formula>
    </cfRule>
    <cfRule type="cellIs" dxfId="744" priority="1101" stopIfTrue="1" operator="between">
      <formula>B89</formula>
      <formula>C89</formula>
    </cfRule>
  </conditionalFormatting>
  <conditionalFormatting sqref="E102:E106">
    <cfRule type="cellIs" dxfId="743" priority="1086" stopIfTrue="1" operator="notBetween">
      <formula>B102</formula>
      <formula>C102</formula>
    </cfRule>
    <cfRule type="cellIs" dxfId="742" priority="1087" stopIfTrue="1" operator="between">
      <formula>B102</formula>
      <formula>C102</formula>
    </cfRule>
  </conditionalFormatting>
  <conditionalFormatting sqref="E108">
    <cfRule type="cellIs" dxfId="741" priority="1084" stopIfTrue="1" operator="notBetween">
      <formula>C108</formula>
      <formula>D108</formula>
    </cfRule>
    <cfRule type="cellIs" dxfId="740" priority="1085" stopIfTrue="1" operator="between">
      <formula>C108</formula>
      <formula>D108</formula>
    </cfRule>
  </conditionalFormatting>
  <conditionalFormatting sqref="E108">
    <cfRule type="cellIs" dxfId="739" priority="1082" stopIfTrue="1" operator="notBetween">
      <formula>C108</formula>
      <formula>D108</formula>
    </cfRule>
    <cfRule type="cellIs" dxfId="738" priority="1083" stopIfTrue="1" operator="between">
      <formula>C108</formula>
      <formula>D108</formula>
    </cfRule>
  </conditionalFormatting>
  <conditionalFormatting sqref="E108">
    <cfRule type="cellIs" dxfId="737" priority="1080" stopIfTrue="1" operator="notBetween">
      <formula>C108</formula>
      <formula>D108</formula>
    </cfRule>
    <cfRule type="cellIs" dxfId="736" priority="1081" stopIfTrue="1" operator="between">
      <formula>C108</formula>
      <formula>D108</formula>
    </cfRule>
  </conditionalFormatting>
  <conditionalFormatting sqref="E108">
    <cfRule type="cellIs" dxfId="735" priority="1078" stopIfTrue="1" operator="notBetween">
      <formula>C108</formula>
      <formula>D108</formula>
    </cfRule>
    <cfRule type="cellIs" dxfId="734" priority="1079" stopIfTrue="1" operator="between">
      <formula>C108</formula>
      <formula>D108</formula>
    </cfRule>
  </conditionalFormatting>
  <conditionalFormatting sqref="E108">
    <cfRule type="cellIs" dxfId="733" priority="1076" stopIfTrue="1" operator="notBetween">
      <formula>B108</formula>
      <formula>C108</formula>
    </cfRule>
    <cfRule type="cellIs" dxfId="732" priority="1077" stopIfTrue="1" operator="between">
      <formula>B108</formula>
      <formula>C108</formula>
    </cfRule>
  </conditionalFormatting>
  <conditionalFormatting sqref="E108">
    <cfRule type="cellIs" dxfId="731" priority="1074" stopIfTrue="1" operator="notBetween">
      <formula>B108</formula>
      <formula>C108</formula>
    </cfRule>
    <cfRule type="cellIs" dxfId="730" priority="1075" stopIfTrue="1" operator="between">
      <formula>B108</formula>
      <formula>C108</formula>
    </cfRule>
  </conditionalFormatting>
  <conditionalFormatting sqref="E108">
    <cfRule type="cellIs" dxfId="729" priority="1072" stopIfTrue="1" operator="notBetween">
      <formula>B108</formula>
      <formula>C108</formula>
    </cfRule>
    <cfRule type="cellIs" dxfId="728" priority="1073" stopIfTrue="1" operator="between">
      <formula>B108</formula>
      <formula>C108</formula>
    </cfRule>
  </conditionalFormatting>
  <conditionalFormatting sqref="D121:D133">
    <cfRule type="cellIs" dxfId="727" priority="1054" stopIfTrue="1" operator="notBetween">
      <formula>B121</formula>
      <formula>C121</formula>
    </cfRule>
    <cfRule type="cellIs" dxfId="726" priority="1055" stopIfTrue="1" operator="between">
      <formula>B121</formula>
      <formula>C121</formula>
    </cfRule>
  </conditionalFormatting>
  <conditionalFormatting sqref="E4">
    <cfRule type="cellIs" dxfId="725" priority="1050" stopIfTrue="1" operator="notBetween">
      <formula>B4</formula>
      <formula>C4</formula>
    </cfRule>
    <cfRule type="cellIs" dxfId="724" priority="1185" stopIfTrue="1" operator="between">
      <formula>B4</formula>
      <formula>C4</formula>
    </cfRule>
  </conditionalFormatting>
  <conditionalFormatting sqref="D4">
    <cfRule type="cellIs" dxfId="723" priority="1049" stopIfTrue="1" operator="notBetween">
      <formula>B4</formula>
      <formula>C4</formula>
    </cfRule>
    <cfRule type="cellIs" dxfId="722" priority="1051" stopIfTrue="1" operator="between">
      <formula>B4</formula>
      <formula>C4</formula>
    </cfRule>
  </conditionalFormatting>
  <conditionalFormatting sqref="D19:D25">
    <cfRule type="cellIs" dxfId="721" priority="1037" stopIfTrue="1" operator="notBetween">
      <formula>B19</formula>
      <formula>C19</formula>
    </cfRule>
    <cfRule type="cellIs" dxfId="720" priority="1038" stopIfTrue="1" operator="between">
      <formula>B19</formula>
      <formula>C19</formula>
    </cfRule>
  </conditionalFormatting>
  <conditionalFormatting sqref="D19:D25">
    <cfRule type="cellIs" dxfId="719" priority="1035" stopIfTrue="1" operator="notBetween">
      <formula>B19</formula>
      <formula>C19</formula>
    </cfRule>
    <cfRule type="cellIs" dxfId="718" priority="1036" stopIfTrue="1" operator="between">
      <formula>B19</formula>
      <formula>C19</formula>
    </cfRule>
  </conditionalFormatting>
  <conditionalFormatting sqref="E19:E25">
    <cfRule type="cellIs" dxfId="717" priority="1033" stopIfTrue="1" operator="notBetween">
      <formula>B19</formula>
      <formula>C19</formula>
    </cfRule>
    <cfRule type="cellIs" dxfId="716" priority="1034" stopIfTrue="1" operator="between">
      <formula>B19</formula>
      <formula>C19</formula>
    </cfRule>
  </conditionalFormatting>
  <conditionalFormatting sqref="D31">
    <cfRule type="cellIs" dxfId="715" priority="1031" stopIfTrue="1" operator="notBetween">
      <formula>B31</formula>
      <formula>C31</formula>
    </cfRule>
    <cfRule type="cellIs" dxfId="714" priority="1032" stopIfTrue="1" operator="between">
      <formula>B31</formula>
      <formula>C31</formula>
    </cfRule>
  </conditionalFormatting>
  <conditionalFormatting sqref="D31">
    <cfRule type="cellIs" dxfId="713" priority="1029" stopIfTrue="1" operator="notBetween">
      <formula>B31</formula>
      <formula>C31</formula>
    </cfRule>
    <cfRule type="cellIs" dxfId="712" priority="1030" stopIfTrue="1" operator="between">
      <formula>B31</formula>
      <formula>C31</formula>
    </cfRule>
  </conditionalFormatting>
  <conditionalFormatting sqref="E31">
    <cfRule type="cellIs" dxfId="711" priority="1027" stopIfTrue="1" operator="notBetween">
      <formula>B31</formula>
      <formula>C31</formula>
    </cfRule>
    <cfRule type="cellIs" dxfId="710" priority="1028" stopIfTrue="1" operator="between">
      <formula>B31</formula>
      <formula>C31</formula>
    </cfRule>
  </conditionalFormatting>
  <conditionalFormatting sqref="D27">
    <cfRule type="cellIs" dxfId="709" priority="1025" stopIfTrue="1" operator="notBetween">
      <formula>B27</formula>
      <formula>C27</formula>
    </cfRule>
    <cfRule type="cellIs" dxfId="708" priority="1026" stopIfTrue="1" operator="between">
      <formula>B27</formula>
      <formula>C27</formula>
    </cfRule>
  </conditionalFormatting>
  <conditionalFormatting sqref="D27">
    <cfRule type="cellIs" dxfId="707" priority="1023" stopIfTrue="1" operator="notBetween">
      <formula>B27</formula>
      <formula>C27</formula>
    </cfRule>
    <cfRule type="cellIs" dxfId="706" priority="1024" stopIfTrue="1" operator="between">
      <formula>B27</formula>
      <formula>C27</formula>
    </cfRule>
  </conditionalFormatting>
  <conditionalFormatting sqref="E27">
    <cfRule type="cellIs" dxfId="705" priority="1021" stopIfTrue="1" operator="notBetween">
      <formula>B27</formula>
      <formula>C27</formula>
    </cfRule>
    <cfRule type="cellIs" dxfId="704" priority="1022" stopIfTrue="1" operator="between">
      <formula>B27</formula>
      <formula>C27</formula>
    </cfRule>
  </conditionalFormatting>
  <conditionalFormatting sqref="D28:D29">
    <cfRule type="cellIs" dxfId="703" priority="1019" stopIfTrue="1" operator="notBetween">
      <formula>B28</formula>
      <formula>C28</formula>
    </cfRule>
    <cfRule type="cellIs" dxfId="702" priority="1020" stopIfTrue="1" operator="between">
      <formula>B28</formula>
      <formula>C28</formula>
    </cfRule>
  </conditionalFormatting>
  <conditionalFormatting sqref="D28:D29">
    <cfRule type="cellIs" dxfId="701" priority="1017" stopIfTrue="1" operator="notBetween">
      <formula>B28</formula>
      <formula>C28</formula>
    </cfRule>
    <cfRule type="cellIs" dxfId="700" priority="1018" stopIfTrue="1" operator="between">
      <formula>B28</formula>
      <formula>C28</formula>
    </cfRule>
  </conditionalFormatting>
  <conditionalFormatting sqref="E28:E29">
    <cfRule type="cellIs" dxfId="699" priority="1015" stopIfTrue="1" operator="notBetween">
      <formula>B28</formula>
      <formula>C28</formula>
    </cfRule>
    <cfRule type="cellIs" dxfId="698" priority="1016" stopIfTrue="1" operator="between">
      <formula>B28</formula>
      <formula>C28</formula>
    </cfRule>
  </conditionalFormatting>
  <conditionalFormatting sqref="D32:D38">
    <cfRule type="cellIs" dxfId="697" priority="1013" stopIfTrue="1" operator="notBetween">
      <formula>B32</formula>
      <formula>C32</formula>
    </cfRule>
    <cfRule type="cellIs" dxfId="696" priority="1014" stopIfTrue="1" operator="between">
      <formula>B32</formula>
      <formula>C32</formula>
    </cfRule>
  </conditionalFormatting>
  <conditionalFormatting sqref="D32:D38">
    <cfRule type="cellIs" dxfId="695" priority="1011" stopIfTrue="1" operator="notBetween">
      <formula>B32</formula>
      <formula>C32</formula>
    </cfRule>
    <cfRule type="cellIs" dxfId="694" priority="1012" stopIfTrue="1" operator="between">
      <formula>B32</formula>
      <formula>C32</formula>
    </cfRule>
  </conditionalFormatting>
  <conditionalFormatting sqref="E32:E38">
    <cfRule type="cellIs" dxfId="693" priority="1009" stopIfTrue="1" operator="notBetween">
      <formula>B32</formula>
      <formula>C32</formula>
    </cfRule>
    <cfRule type="cellIs" dxfId="692" priority="1010" stopIfTrue="1" operator="between">
      <formula>B32</formula>
      <formula>C32</formula>
    </cfRule>
  </conditionalFormatting>
  <conditionalFormatting sqref="D40">
    <cfRule type="cellIs" dxfId="691" priority="1007" stopIfTrue="1" operator="notBetween">
      <formula>B40</formula>
      <formula>C40</formula>
    </cfRule>
    <cfRule type="cellIs" dxfId="690" priority="1008" stopIfTrue="1" operator="between">
      <formula>B40</formula>
      <formula>C40</formula>
    </cfRule>
  </conditionalFormatting>
  <conditionalFormatting sqref="D40">
    <cfRule type="cellIs" dxfId="689" priority="1005" stopIfTrue="1" operator="notBetween">
      <formula>B40</formula>
      <formula>C40</formula>
    </cfRule>
    <cfRule type="cellIs" dxfId="688" priority="1006" stopIfTrue="1" operator="between">
      <formula>B40</formula>
      <formula>C40</formula>
    </cfRule>
  </conditionalFormatting>
  <conditionalFormatting sqref="E40">
    <cfRule type="cellIs" dxfId="687" priority="1003" stopIfTrue="1" operator="notBetween">
      <formula>B40</formula>
      <formula>C40</formula>
    </cfRule>
    <cfRule type="cellIs" dxfId="686" priority="1004" stopIfTrue="1" operator="between">
      <formula>B40</formula>
      <formula>C40</formula>
    </cfRule>
  </conditionalFormatting>
  <conditionalFormatting sqref="D41:D43">
    <cfRule type="cellIs" dxfId="685" priority="1001" stopIfTrue="1" operator="notBetween">
      <formula>B41</formula>
      <formula>C41</formula>
    </cfRule>
    <cfRule type="cellIs" dxfId="684" priority="1002" stopIfTrue="1" operator="between">
      <formula>B41</formula>
      <formula>C41</formula>
    </cfRule>
  </conditionalFormatting>
  <conditionalFormatting sqref="D41:D43">
    <cfRule type="cellIs" dxfId="683" priority="999" stopIfTrue="1" operator="notBetween">
      <formula>B41</formula>
      <formula>C41</formula>
    </cfRule>
    <cfRule type="cellIs" dxfId="682" priority="1000" stopIfTrue="1" operator="between">
      <formula>B41</formula>
      <formula>C41</formula>
    </cfRule>
  </conditionalFormatting>
  <conditionalFormatting sqref="E41:E43">
    <cfRule type="cellIs" dxfId="681" priority="997" stopIfTrue="1" operator="notBetween">
      <formula>B41</formula>
      <formula>C41</formula>
    </cfRule>
    <cfRule type="cellIs" dxfId="680" priority="998" stopIfTrue="1" operator="between">
      <formula>B41</formula>
      <formula>C41</formula>
    </cfRule>
  </conditionalFormatting>
  <conditionalFormatting sqref="D45">
    <cfRule type="cellIs" dxfId="679" priority="995" stopIfTrue="1" operator="notBetween">
      <formula>B45</formula>
      <formula>C45</formula>
    </cfRule>
    <cfRule type="cellIs" dxfId="678" priority="996" stopIfTrue="1" operator="between">
      <formula>B45</formula>
      <formula>C45</formula>
    </cfRule>
  </conditionalFormatting>
  <conditionalFormatting sqref="D45">
    <cfRule type="cellIs" dxfId="677" priority="993" stopIfTrue="1" operator="notBetween">
      <formula>B45</formula>
      <formula>C45</formula>
    </cfRule>
    <cfRule type="cellIs" dxfId="676" priority="994" stopIfTrue="1" operator="between">
      <formula>B45</formula>
      <formula>C45</formula>
    </cfRule>
  </conditionalFormatting>
  <conditionalFormatting sqref="E45">
    <cfRule type="cellIs" dxfId="675" priority="991" stopIfTrue="1" operator="notBetween">
      <formula>B45</formula>
      <formula>C45</formula>
    </cfRule>
    <cfRule type="cellIs" dxfId="674" priority="992" stopIfTrue="1" operator="between">
      <formula>B45</formula>
      <formula>C45</formula>
    </cfRule>
  </conditionalFormatting>
  <conditionalFormatting sqref="E46:E48">
    <cfRule type="cellIs" dxfId="673" priority="985" stopIfTrue="1" operator="notBetween">
      <formula>B46</formula>
      <formula>C46</formula>
    </cfRule>
    <cfRule type="cellIs" dxfId="672" priority="986" stopIfTrue="1" operator="between">
      <formula>B46</formula>
      <formula>C46</formula>
    </cfRule>
  </conditionalFormatting>
  <conditionalFormatting sqref="D61:E61">
    <cfRule type="cellIs" dxfId="671" priority="983" stopIfTrue="1" operator="notBetween">
      <formula>B61</formula>
      <formula>C61</formula>
    </cfRule>
    <cfRule type="cellIs" dxfId="670" priority="984" stopIfTrue="1" operator="between">
      <formula>B61</formula>
      <formula>C61</formula>
    </cfRule>
  </conditionalFormatting>
  <conditionalFormatting sqref="E61">
    <cfRule type="cellIs" dxfId="669" priority="981" stopIfTrue="1" operator="notBetween">
      <formula>B61</formula>
      <formula>C61</formula>
    </cfRule>
    <cfRule type="cellIs" dxfId="668" priority="982" stopIfTrue="1" operator="between">
      <formula>B61</formula>
      <formula>C61</formula>
    </cfRule>
  </conditionalFormatting>
  <conditionalFormatting sqref="E61">
    <cfRule type="cellIs" dxfId="667" priority="979" stopIfTrue="1" operator="notBetween">
      <formula>B61</formula>
      <formula>C61</formula>
    </cfRule>
    <cfRule type="cellIs" dxfId="666" priority="980" stopIfTrue="1" operator="between">
      <formula>B61</formula>
      <formula>C61</formula>
    </cfRule>
  </conditionalFormatting>
  <conditionalFormatting sqref="E61">
    <cfRule type="cellIs" dxfId="665" priority="977" stopIfTrue="1" operator="notBetween">
      <formula>B61</formula>
      <formula>C61</formula>
    </cfRule>
    <cfRule type="cellIs" dxfId="664" priority="978" stopIfTrue="1" operator="between">
      <formula>B61</formula>
      <formula>C61</formula>
    </cfRule>
  </conditionalFormatting>
  <conditionalFormatting sqref="D71:E73">
    <cfRule type="cellIs" dxfId="663" priority="975" stopIfTrue="1" operator="notBetween">
      <formula>B71</formula>
      <formula>C71</formula>
    </cfRule>
    <cfRule type="cellIs" dxfId="662" priority="976" stopIfTrue="1" operator="between">
      <formula>B71</formula>
      <formula>C71</formula>
    </cfRule>
  </conditionalFormatting>
  <conditionalFormatting sqref="E71:E73">
    <cfRule type="cellIs" dxfId="661" priority="973" stopIfTrue="1" operator="notBetween">
      <formula>B71</formula>
      <formula>C71</formula>
    </cfRule>
    <cfRule type="cellIs" dxfId="660" priority="974" stopIfTrue="1" operator="between">
      <formula>B71</formula>
      <formula>C71</formula>
    </cfRule>
  </conditionalFormatting>
  <conditionalFormatting sqref="E71:E73">
    <cfRule type="cellIs" dxfId="659" priority="971" stopIfTrue="1" operator="notBetween">
      <formula>B71</formula>
      <formula>C71</formula>
    </cfRule>
    <cfRule type="cellIs" dxfId="658" priority="972" stopIfTrue="1" operator="between">
      <formula>B71</formula>
      <formula>C71</formula>
    </cfRule>
  </conditionalFormatting>
  <conditionalFormatting sqref="E71:E73">
    <cfRule type="cellIs" dxfId="657" priority="969" stopIfTrue="1" operator="notBetween">
      <formula>B71</formula>
      <formula>C71</formula>
    </cfRule>
    <cfRule type="cellIs" dxfId="656" priority="970" stopIfTrue="1" operator="between">
      <formula>B71</formula>
      <formula>C71</formula>
    </cfRule>
  </conditionalFormatting>
  <conditionalFormatting sqref="E71:E73">
    <cfRule type="cellIs" dxfId="655" priority="967" stopIfTrue="1" operator="notBetween">
      <formula>B71</formula>
      <formula>C71</formula>
    </cfRule>
    <cfRule type="cellIs" dxfId="654" priority="968" stopIfTrue="1" operator="between">
      <formula>B71</formula>
      <formula>C71</formula>
    </cfRule>
  </conditionalFormatting>
  <conditionalFormatting sqref="E71:E73">
    <cfRule type="cellIs" dxfId="653" priority="965" stopIfTrue="1" operator="notBetween">
      <formula>B71</formula>
      <formula>C71</formula>
    </cfRule>
    <cfRule type="cellIs" dxfId="652" priority="966" stopIfTrue="1" operator="between">
      <formula>B71</formula>
      <formula>C71</formula>
    </cfRule>
  </conditionalFormatting>
  <conditionalFormatting sqref="D78">
    <cfRule type="cellIs" dxfId="651" priority="963" stopIfTrue="1" operator="notBetween">
      <formula>B78</formula>
      <formula>C78</formula>
    </cfRule>
    <cfRule type="cellIs" dxfId="650" priority="964" stopIfTrue="1" operator="between">
      <formula>B78</formula>
      <formula>C78</formula>
    </cfRule>
  </conditionalFormatting>
  <conditionalFormatting sqref="D78">
    <cfRule type="cellIs" dxfId="649" priority="961" stopIfTrue="1" operator="notBetween">
      <formula>B78</formula>
      <formula>C78</formula>
    </cfRule>
    <cfRule type="cellIs" dxfId="648" priority="962" stopIfTrue="1" operator="between">
      <formula>B78</formula>
      <formula>C78</formula>
    </cfRule>
  </conditionalFormatting>
  <conditionalFormatting sqref="E25">
    <cfRule type="cellIs" dxfId="647" priority="953" stopIfTrue="1" operator="notBetween">
      <formula>C25</formula>
      <formula>D25</formula>
    </cfRule>
    <cfRule type="cellIs" dxfId="646" priority="954" stopIfTrue="1" operator="between">
      <formula>C25</formula>
      <formula>D25</formula>
    </cfRule>
  </conditionalFormatting>
  <conditionalFormatting sqref="E25">
    <cfRule type="cellIs" dxfId="645" priority="951" stopIfTrue="1" operator="notBetween">
      <formula>B25</formula>
      <formula>C25</formula>
    </cfRule>
    <cfRule type="cellIs" dxfId="644" priority="952" stopIfTrue="1" operator="between">
      <formula>B25</formula>
      <formula>C25</formula>
    </cfRule>
  </conditionalFormatting>
  <conditionalFormatting sqref="E78">
    <cfRule type="cellIs" dxfId="643" priority="933" stopIfTrue="1" operator="notBetween">
      <formula>B78</formula>
      <formula>C78</formula>
    </cfRule>
    <cfRule type="cellIs" dxfId="642" priority="934" stopIfTrue="1" operator="between">
      <formula>B78</formula>
      <formula>C78</formula>
    </cfRule>
  </conditionalFormatting>
  <conditionalFormatting sqref="D182:D186">
    <cfRule type="cellIs" dxfId="641" priority="905" stopIfTrue="1" operator="equal">
      <formula>0</formula>
    </cfRule>
    <cfRule type="cellIs" dxfId="640" priority="906" stopIfTrue="1" operator="notBetween">
      <formula>B182</formula>
      <formula>C182</formula>
    </cfRule>
    <cfRule type="cellIs" dxfId="639" priority="907" stopIfTrue="1" operator="between">
      <formula>B182</formula>
      <formula>C182</formula>
    </cfRule>
  </conditionalFormatting>
  <conditionalFormatting sqref="D188:D195 D198:D202 D205:D212">
    <cfRule type="cellIs" dxfId="638" priority="893" stopIfTrue="1" operator="notBetween">
      <formula>B188</formula>
      <formula>C188</formula>
    </cfRule>
    <cfRule type="cellIs" dxfId="637" priority="894" stopIfTrue="1" operator="between">
      <formula>B188</formula>
      <formula>C188</formula>
    </cfRule>
  </conditionalFormatting>
  <conditionalFormatting sqref="D188:D195 D198:D202 D205:D212">
    <cfRule type="cellIs" dxfId="636" priority="891" stopIfTrue="1" operator="notBetween">
      <formula>B188</formula>
      <formula>C188</formula>
    </cfRule>
    <cfRule type="cellIs" dxfId="635" priority="892" stopIfTrue="1" operator="between">
      <formula>B188</formula>
      <formula>C188</formula>
    </cfRule>
  </conditionalFormatting>
  <conditionalFormatting sqref="D188:D195 D198:D202 D205:D212">
    <cfRule type="cellIs" dxfId="634" priority="888" stopIfTrue="1" operator="notBetween">
      <formula>B188</formula>
      <formula>C188</formula>
    </cfRule>
    <cfRule type="cellIs" dxfId="633" priority="889" stopIfTrue="1" operator="between">
      <formula>B188</formula>
      <formula>C188</formula>
    </cfRule>
    <cfRule type="cellIs" dxfId="632" priority="890" stopIfTrue="1" operator="equal">
      <formula>0</formula>
    </cfRule>
  </conditionalFormatting>
  <conditionalFormatting sqref="D188:D195 D198:D202 D205:D212">
    <cfRule type="cellIs" dxfId="631" priority="885" stopIfTrue="1" operator="equal">
      <formula>0</formula>
    </cfRule>
    <cfRule type="cellIs" dxfId="630" priority="886" stopIfTrue="1" operator="notBetween">
      <formula>B188</formula>
      <formula>C188</formula>
    </cfRule>
    <cfRule type="cellIs" dxfId="629" priority="887" stopIfTrue="1" operator="between">
      <formula>B188</formula>
      <formula>C188</formula>
    </cfRule>
  </conditionalFormatting>
  <conditionalFormatting sqref="D18">
    <cfRule type="cellIs" dxfId="628" priority="883" stopIfTrue="1" operator="notBetween">
      <formula>B18</formula>
      <formula>C18</formula>
    </cfRule>
    <cfRule type="cellIs" dxfId="627" priority="884" stopIfTrue="1" operator="between">
      <formula>B18</formula>
      <formula>C18</formula>
    </cfRule>
  </conditionalFormatting>
  <conditionalFormatting sqref="D18">
    <cfRule type="cellIs" dxfId="626" priority="881" stopIfTrue="1" operator="notBetween">
      <formula>B18</formula>
      <formula>C18</formula>
    </cfRule>
    <cfRule type="cellIs" dxfId="625" priority="882" stopIfTrue="1" operator="between">
      <formula>B18</formula>
      <formula>C18</formula>
    </cfRule>
  </conditionalFormatting>
  <conditionalFormatting sqref="E18">
    <cfRule type="cellIs" dxfId="624" priority="879" stopIfTrue="1" operator="notBetween">
      <formula>B18</formula>
      <formula>C18</formula>
    </cfRule>
    <cfRule type="cellIs" dxfId="623" priority="880" stopIfTrue="1" operator="between">
      <formula>B18</formula>
      <formula>C18</formula>
    </cfRule>
  </conditionalFormatting>
  <conditionalFormatting sqref="D165">
    <cfRule type="cellIs" dxfId="622" priority="876" stopIfTrue="1" operator="equal">
      <formula>0</formula>
    </cfRule>
    <cfRule type="cellIs" dxfId="621" priority="877" stopIfTrue="1" operator="notBetween">
      <formula>B165</formula>
      <formula>C165</formula>
    </cfRule>
    <cfRule type="cellIs" dxfId="620" priority="878" stopIfTrue="1" operator="between">
      <formula>B165</formula>
      <formula>C165</formula>
    </cfRule>
  </conditionalFormatting>
  <conditionalFormatting sqref="D76:D85">
    <cfRule type="cellIs" dxfId="619" priority="874" stopIfTrue="1" operator="notBetween">
      <formula>B76</formula>
      <formula>C76</formula>
    </cfRule>
    <cfRule type="cellIs" dxfId="618" priority="875" stopIfTrue="1" operator="between">
      <formula>B76</formula>
      <formula>C76</formula>
    </cfRule>
  </conditionalFormatting>
  <conditionalFormatting sqref="D78">
    <cfRule type="cellIs" dxfId="617" priority="872" stopIfTrue="1" operator="notBetween">
      <formula>B78</formula>
      <formula>C78</formula>
    </cfRule>
    <cfRule type="cellIs" dxfId="616" priority="873" stopIfTrue="1" operator="between">
      <formula>B78</formula>
      <formula>C78</formula>
    </cfRule>
  </conditionalFormatting>
  <conditionalFormatting sqref="D78">
    <cfRule type="cellIs" dxfId="615" priority="870" stopIfTrue="1" operator="notBetween">
      <formula>B78</formula>
      <formula>C78</formula>
    </cfRule>
    <cfRule type="cellIs" dxfId="614" priority="871" stopIfTrue="1" operator="between">
      <formula>B78</formula>
      <formula>C78</formula>
    </cfRule>
  </conditionalFormatting>
  <conditionalFormatting sqref="D78">
    <cfRule type="cellIs" dxfId="613" priority="868" stopIfTrue="1" operator="notBetween">
      <formula>A78</formula>
      <formula>B78</formula>
    </cfRule>
    <cfRule type="cellIs" dxfId="612" priority="869" stopIfTrue="1" operator="between">
      <formula>A78</formula>
      <formula>B78</formula>
    </cfRule>
  </conditionalFormatting>
  <conditionalFormatting sqref="D78">
    <cfRule type="cellIs" dxfId="611" priority="866" stopIfTrue="1" operator="notBetween">
      <formula>A78</formula>
      <formula>B78</formula>
    </cfRule>
    <cfRule type="cellIs" dxfId="610" priority="867" stopIfTrue="1" operator="between">
      <formula>A78</formula>
      <formula>B78</formula>
    </cfRule>
  </conditionalFormatting>
  <conditionalFormatting sqref="D78">
    <cfRule type="cellIs" dxfId="609" priority="864" stopIfTrue="1" operator="notBetween">
      <formula>A78</formula>
      <formula>B78</formula>
    </cfRule>
    <cfRule type="cellIs" dxfId="608" priority="865" stopIfTrue="1" operator="between">
      <formula>A78</formula>
      <formula>B78</formula>
    </cfRule>
  </conditionalFormatting>
  <conditionalFormatting sqref="D78">
    <cfRule type="cellIs" dxfId="607" priority="862" stopIfTrue="1" operator="notBetween">
      <formula>B78</formula>
      <formula>C78</formula>
    </cfRule>
    <cfRule type="cellIs" dxfId="606" priority="863" stopIfTrue="1" operator="between">
      <formula>B78</formula>
      <formula>C78</formula>
    </cfRule>
  </conditionalFormatting>
  <conditionalFormatting sqref="D78">
    <cfRule type="cellIs" dxfId="605" priority="860" stopIfTrue="1" operator="notBetween">
      <formula>B78</formula>
      <formula>C78</formula>
    </cfRule>
    <cfRule type="cellIs" dxfId="604" priority="861" stopIfTrue="1" operator="between">
      <formula>B78</formula>
      <formula>C78</formula>
    </cfRule>
  </conditionalFormatting>
  <conditionalFormatting sqref="D100 D102:D106">
    <cfRule type="cellIs" dxfId="603" priority="858" stopIfTrue="1" operator="notBetween">
      <formula>B100</formula>
      <formula>C100</formula>
    </cfRule>
    <cfRule type="cellIs" dxfId="602" priority="859" stopIfTrue="1" operator="between">
      <formula>B100</formula>
      <formula>C100</formula>
    </cfRule>
  </conditionalFormatting>
  <conditionalFormatting sqref="D111:E111">
    <cfRule type="cellIs" dxfId="601" priority="854" stopIfTrue="1" operator="notBetween">
      <formula>B111</formula>
      <formula>C111</formula>
    </cfRule>
    <cfRule type="cellIs" dxfId="600" priority="855" stopIfTrue="1" operator="between">
      <formula>B111</formula>
      <formula>C111</formula>
    </cfRule>
  </conditionalFormatting>
  <conditionalFormatting sqref="D197">
    <cfRule type="cellIs" dxfId="599" priority="850" stopIfTrue="1" operator="notBetween">
      <formula>B197</formula>
      <formula>C197</formula>
    </cfRule>
    <cfRule type="cellIs" dxfId="598" priority="851" stopIfTrue="1" operator="between">
      <formula>B197</formula>
      <formula>C197</formula>
    </cfRule>
  </conditionalFormatting>
  <conditionalFormatting sqref="D197">
    <cfRule type="cellIs" dxfId="597" priority="848" stopIfTrue="1" operator="notBetween">
      <formula>B197</formula>
      <formula>C197</formula>
    </cfRule>
    <cfRule type="cellIs" dxfId="596" priority="849" stopIfTrue="1" operator="between">
      <formula>B197</formula>
      <formula>C197</formula>
    </cfRule>
  </conditionalFormatting>
  <conditionalFormatting sqref="D197">
    <cfRule type="cellIs" dxfId="595" priority="846" stopIfTrue="1" operator="notBetween">
      <formula>B197</formula>
      <formula>C197</formula>
    </cfRule>
    <cfRule type="cellIs" dxfId="594" priority="847" stopIfTrue="1" operator="between">
      <formula>B197</formula>
      <formula>C197</formula>
    </cfRule>
  </conditionalFormatting>
  <conditionalFormatting sqref="D197">
    <cfRule type="cellIs" dxfId="593" priority="844" stopIfTrue="1" operator="notBetween">
      <formula>B197</formula>
      <formula>C197</formula>
    </cfRule>
    <cfRule type="cellIs" dxfId="592" priority="845" stopIfTrue="1" operator="between">
      <formula>B197</formula>
      <formula>C197</formula>
    </cfRule>
  </conditionalFormatting>
  <conditionalFormatting sqref="D197">
    <cfRule type="cellIs" dxfId="591" priority="842" stopIfTrue="1" operator="notBetween">
      <formula>B197</formula>
      <formula>C197</formula>
    </cfRule>
    <cfRule type="cellIs" dxfId="590" priority="843" stopIfTrue="1" operator="between">
      <formula>B197</formula>
      <formula>C197</formula>
    </cfRule>
  </conditionalFormatting>
  <conditionalFormatting sqref="D197">
    <cfRule type="cellIs" dxfId="589" priority="839" stopIfTrue="1" operator="notBetween">
      <formula>B197</formula>
      <formula>C197</formula>
    </cfRule>
    <cfRule type="cellIs" dxfId="588" priority="840" stopIfTrue="1" operator="between">
      <formula>B197</formula>
      <formula>C197</formula>
    </cfRule>
    <cfRule type="cellIs" dxfId="587" priority="841" stopIfTrue="1" operator="equal">
      <formula>0</formula>
    </cfRule>
  </conditionalFormatting>
  <conditionalFormatting sqref="D197">
    <cfRule type="cellIs" dxfId="586" priority="836" stopIfTrue="1" operator="equal">
      <formula>0</formula>
    </cfRule>
    <cfRule type="cellIs" dxfId="585" priority="837" stopIfTrue="1" operator="notBetween">
      <formula>B197</formula>
      <formula>C197</formula>
    </cfRule>
    <cfRule type="cellIs" dxfId="584" priority="838" stopIfTrue="1" operator="between">
      <formula>B197</formula>
      <formula>C197</formula>
    </cfRule>
  </conditionalFormatting>
  <conditionalFormatting sqref="E49">
    <cfRule type="cellIs" dxfId="583" priority="832" stopIfTrue="1" operator="notBetween">
      <formula>B49</formula>
      <formula>C49</formula>
    </cfRule>
    <cfRule type="cellIs" dxfId="582" priority="833" stopIfTrue="1" operator="between">
      <formula>B49</formula>
      <formula>C49</formula>
    </cfRule>
  </conditionalFormatting>
  <conditionalFormatting sqref="E79:E85">
    <cfRule type="cellIs" dxfId="581" priority="830" stopIfTrue="1" operator="notBetween">
      <formula>B79</formula>
      <formula>C79</formula>
    </cfRule>
    <cfRule type="cellIs" dxfId="580" priority="831" stopIfTrue="1" operator="between">
      <formula>B79</formula>
      <formula>C79</formula>
    </cfRule>
  </conditionalFormatting>
  <conditionalFormatting sqref="E76:E77">
    <cfRule type="cellIs" dxfId="579" priority="828" stopIfTrue="1" operator="notBetween">
      <formula>B76</formula>
      <formula>C76</formula>
    </cfRule>
    <cfRule type="cellIs" dxfId="578" priority="829" stopIfTrue="1" operator="between">
      <formula>B76</formula>
      <formula>C76</formula>
    </cfRule>
  </conditionalFormatting>
  <conditionalFormatting sqref="D204:D212">
    <cfRule type="cellIs" dxfId="577" priority="806" stopIfTrue="1" operator="notBetween">
      <formula>B204</formula>
      <formula>C204</formula>
    </cfRule>
    <cfRule type="cellIs" dxfId="576" priority="807" stopIfTrue="1" operator="between">
      <formula>B204</formula>
      <formula>C204</formula>
    </cfRule>
  </conditionalFormatting>
  <conditionalFormatting sqref="D204:D212">
    <cfRule type="cellIs" dxfId="575" priority="804" stopIfTrue="1" operator="notBetween">
      <formula>B204</formula>
      <formula>C204</formula>
    </cfRule>
    <cfRule type="cellIs" dxfId="574" priority="805" stopIfTrue="1" operator="between">
      <formula>B204</formula>
      <formula>C204</formula>
    </cfRule>
  </conditionalFormatting>
  <conditionalFormatting sqref="D204:D212">
    <cfRule type="cellIs" dxfId="573" priority="802" stopIfTrue="1" operator="notBetween">
      <formula>B204</formula>
      <formula>C204</formula>
    </cfRule>
    <cfRule type="cellIs" dxfId="572" priority="803" stopIfTrue="1" operator="between">
      <formula>B204</formula>
      <formula>C204</formula>
    </cfRule>
  </conditionalFormatting>
  <conditionalFormatting sqref="D204:D212">
    <cfRule type="cellIs" dxfId="571" priority="800" stopIfTrue="1" operator="notBetween">
      <formula>B204</formula>
      <formula>C204</formula>
    </cfRule>
    <cfRule type="cellIs" dxfId="570" priority="801" stopIfTrue="1" operator="between">
      <formula>B204</formula>
      <formula>C204</formula>
    </cfRule>
  </conditionalFormatting>
  <conditionalFormatting sqref="D204:D212">
    <cfRule type="cellIs" dxfId="569" priority="798" stopIfTrue="1" operator="notBetween">
      <formula>B204</formula>
      <formula>C204</formula>
    </cfRule>
    <cfRule type="cellIs" dxfId="568" priority="799" stopIfTrue="1" operator="between">
      <formula>B204</formula>
      <formula>C204</formula>
    </cfRule>
  </conditionalFormatting>
  <conditionalFormatting sqref="D204:D212">
    <cfRule type="cellIs" dxfId="567" priority="795" stopIfTrue="1" operator="notBetween">
      <formula>B204</formula>
      <formula>C204</formula>
    </cfRule>
    <cfRule type="cellIs" dxfId="566" priority="796" stopIfTrue="1" operator="between">
      <formula>B204</formula>
      <formula>C204</formula>
    </cfRule>
    <cfRule type="cellIs" dxfId="565" priority="797" stopIfTrue="1" operator="equal">
      <formula>0</formula>
    </cfRule>
  </conditionalFormatting>
  <conditionalFormatting sqref="D204:D212">
    <cfRule type="cellIs" dxfId="564" priority="792" stopIfTrue="1" operator="equal">
      <formula>0</formula>
    </cfRule>
    <cfRule type="cellIs" dxfId="563" priority="793" stopIfTrue="1" operator="notBetween">
      <formula>B204</formula>
      <formula>C204</formula>
    </cfRule>
    <cfRule type="cellIs" dxfId="562" priority="794" stopIfTrue="1" operator="between">
      <formula>B204</formula>
      <formula>C204</formula>
    </cfRule>
  </conditionalFormatting>
  <conditionalFormatting sqref="D75">
    <cfRule type="cellIs" dxfId="561" priority="790" stopIfTrue="1" operator="notBetween">
      <formula>B75</formula>
      <formula>C75</formula>
    </cfRule>
    <cfRule type="cellIs" dxfId="560" priority="791" stopIfTrue="1" operator="between">
      <formula>B75</formula>
      <formula>C75</formula>
    </cfRule>
  </conditionalFormatting>
  <conditionalFormatting sqref="D49">
    <cfRule type="cellIs" dxfId="559" priority="788" stopIfTrue="1" operator="notBetween">
      <formula>B49</formula>
      <formula>C49</formula>
    </cfRule>
    <cfRule type="cellIs" dxfId="558" priority="789" stopIfTrue="1" operator="between">
      <formula>B49</formula>
      <formula>C49</formula>
    </cfRule>
  </conditionalFormatting>
  <conditionalFormatting sqref="D46:D48">
    <cfRule type="cellIs" dxfId="557" priority="786" stopIfTrue="1" operator="notBetween">
      <formula>B46</formula>
      <formula>C46</formula>
    </cfRule>
    <cfRule type="cellIs" dxfId="556" priority="787" stopIfTrue="1" operator="between">
      <formula>B46</formula>
      <formula>C46</formula>
    </cfRule>
  </conditionalFormatting>
  <conditionalFormatting sqref="D15:D16">
    <cfRule type="cellIs" dxfId="555" priority="782" stopIfTrue="1" operator="notBetween">
      <formula>B15</formula>
      <formula>C15</formula>
    </cfRule>
    <cfRule type="cellIs" dxfId="554" priority="783" stopIfTrue="1" operator="between">
      <formula>B15</formula>
      <formula>C15</formula>
    </cfRule>
  </conditionalFormatting>
  <conditionalFormatting sqref="E15:E16">
    <cfRule type="cellIs" dxfId="553" priority="776" stopIfTrue="1" operator="notBetween">
      <formula>B15</formula>
      <formula>B15</formula>
    </cfRule>
    <cfRule type="cellIs" dxfId="552" priority="777" stopIfTrue="1" operator="between">
      <formula>B15</formula>
      <formula>C15</formula>
    </cfRule>
  </conditionalFormatting>
  <conditionalFormatting sqref="E15">
    <cfRule type="cellIs" dxfId="551" priority="774" stopIfTrue="1" operator="notBetween">
      <formula>B15</formula>
      <formula>C15</formula>
    </cfRule>
    <cfRule type="cellIs" dxfId="550" priority="775" stopIfTrue="1" operator="between">
      <formula>B15</formula>
      <formula>C15</formula>
    </cfRule>
  </conditionalFormatting>
  <conditionalFormatting sqref="E16">
    <cfRule type="cellIs" dxfId="549" priority="772" stopIfTrue="1" operator="notBetween">
      <formula>B16</formula>
      <formula>C16</formula>
    </cfRule>
    <cfRule type="cellIs" dxfId="548" priority="773" stopIfTrue="1" operator="between">
      <formula>B16</formula>
      <formula>C16</formula>
    </cfRule>
  </conditionalFormatting>
  <conditionalFormatting sqref="E5:E14">
    <cfRule type="cellIs" dxfId="547" priority="770" stopIfTrue="1" operator="notBetween">
      <formula>B5</formula>
      <formula>C5</formula>
    </cfRule>
    <cfRule type="cellIs" dxfId="546" priority="771" stopIfTrue="1" operator="between">
      <formula>B5</formula>
      <formula>C5</formula>
    </cfRule>
  </conditionalFormatting>
  <conditionalFormatting sqref="D5:D14">
    <cfRule type="cellIs" dxfId="545" priority="768" stopIfTrue="1" operator="notBetween">
      <formula>B5</formula>
      <formula>C5</formula>
    </cfRule>
    <cfRule type="cellIs" dxfId="544" priority="769" stopIfTrue="1" operator="between">
      <formula>B5</formula>
      <formula>C5</formula>
    </cfRule>
  </conditionalFormatting>
  <conditionalFormatting sqref="D80">
    <cfRule type="cellIs" dxfId="543" priority="766" stopIfTrue="1" operator="notBetween">
      <formula>B80</formula>
      <formula>C80</formula>
    </cfRule>
    <cfRule type="cellIs" dxfId="542" priority="767" stopIfTrue="1" operator="between">
      <formula>B80</formula>
      <formula>C80</formula>
    </cfRule>
  </conditionalFormatting>
  <conditionalFormatting sqref="D80">
    <cfRule type="cellIs" dxfId="541" priority="764" stopIfTrue="1" operator="notBetween">
      <formula>B80</formula>
      <formula>C80</formula>
    </cfRule>
    <cfRule type="cellIs" dxfId="540" priority="765" stopIfTrue="1" operator="between">
      <formula>B80</formula>
      <formula>C80</formula>
    </cfRule>
  </conditionalFormatting>
  <conditionalFormatting sqref="E80">
    <cfRule type="cellIs" dxfId="539" priority="762" stopIfTrue="1" operator="notBetween">
      <formula>B80</formula>
      <formula>C80</formula>
    </cfRule>
    <cfRule type="cellIs" dxfId="538" priority="763" stopIfTrue="1" operator="between">
      <formula>B80</formula>
      <formula>C80</formula>
    </cfRule>
  </conditionalFormatting>
  <conditionalFormatting sqref="D80">
    <cfRule type="cellIs" dxfId="537" priority="760" stopIfTrue="1" operator="notBetween">
      <formula>B80</formula>
      <formula>C80</formula>
    </cfRule>
    <cfRule type="cellIs" dxfId="536" priority="761" stopIfTrue="1" operator="between">
      <formula>B80</formula>
      <formula>C80</formula>
    </cfRule>
  </conditionalFormatting>
  <conditionalFormatting sqref="D80">
    <cfRule type="cellIs" dxfId="535" priority="758" stopIfTrue="1" operator="notBetween">
      <formula>B80</formula>
      <formula>C80</formula>
    </cfRule>
    <cfRule type="cellIs" dxfId="534" priority="759" stopIfTrue="1" operator="between">
      <formula>B80</formula>
      <formula>C80</formula>
    </cfRule>
  </conditionalFormatting>
  <conditionalFormatting sqref="D80">
    <cfRule type="cellIs" dxfId="533" priority="756" stopIfTrue="1" operator="notBetween">
      <formula>A80</formula>
      <formula>B80</formula>
    </cfRule>
    <cfRule type="cellIs" dxfId="532" priority="757" stopIfTrue="1" operator="between">
      <formula>A80</formula>
      <formula>B80</formula>
    </cfRule>
  </conditionalFormatting>
  <conditionalFormatting sqref="D80">
    <cfRule type="cellIs" dxfId="531" priority="754" stopIfTrue="1" operator="notBetween">
      <formula>A80</formula>
      <formula>B80</formula>
    </cfRule>
    <cfRule type="cellIs" dxfId="530" priority="755" stopIfTrue="1" operator="between">
      <formula>A80</formula>
      <formula>B80</formula>
    </cfRule>
  </conditionalFormatting>
  <conditionalFormatting sqref="D80">
    <cfRule type="cellIs" dxfId="529" priority="752" stopIfTrue="1" operator="notBetween">
      <formula>A80</formula>
      <formula>B80</formula>
    </cfRule>
    <cfRule type="cellIs" dxfId="528" priority="753" stopIfTrue="1" operator="between">
      <formula>A80</formula>
      <formula>B80</formula>
    </cfRule>
  </conditionalFormatting>
  <conditionalFormatting sqref="D80">
    <cfRule type="cellIs" dxfId="527" priority="750" stopIfTrue="1" operator="notBetween">
      <formula>B80</formula>
      <formula>C80</formula>
    </cfRule>
    <cfRule type="cellIs" dxfId="526" priority="751" stopIfTrue="1" operator="between">
      <formula>B80</formula>
      <formula>C80</formula>
    </cfRule>
  </conditionalFormatting>
  <conditionalFormatting sqref="D80">
    <cfRule type="cellIs" dxfId="525" priority="748" stopIfTrue="1" operator="notBetween">
      <formula>B80</formula>
      <formula>C80</formula>
    </cfRule>
    <cfRule type="cellIs" dxfId="524" priority="749" stopIfTrue="1" operator="between">
      <formula>B80</formula>
      <formula>C80</formula>
    </cfRule>
  </conditionalFormatting>
  <conditionalFormatting sqref="E137">
    <cfRule type="cellIs" dxfId="523" priority="742" stopIfTrue="1" operator="equal">
      <formula>0</formula>
    </cfRule>
    <cfRule type="cellIs" dxfId="522" priority="743" stopIfTrue="1" operator="notBetween">
      <formula>B137</formula>
      <formula>C137</formula>
    </cfRule>
    <cfRule type="cellIs" dxfId="521" priority="744" stopIfTrue="1" operator="between">
      <formula>B137</formula>
      <formula>C137</formula>
    </cfRule>
  </conditionalFormatting>
  <conditionalFormatting sqref="E138">
    <cfRule type="cellIs" dxfId="520" priority="1" stopIfTrue="1" operator="equal">
      <formula>0</formula>
    </cfRule>
    <cfRule type="cellIs" dxfId="519" priority="3" stopIfTrue="1" operator="notBetween">
      <formula>$B$138</formula>
      <formula>$C$138</formula>
    </cfRule>
    <cfRule type="cellIs" dxfId="518" priority="4" stopIfTrue="1" operator="between">
      <formula>$B$138</formula>
      <formula>$C$138</formula>
    </cfRule>
  </conditionalFormatting>
  <conditionalFormatting sqref="E139">
    <cfRule type="cellIs" dxfId="517" priority="736" stopIfTrue="1" operator="equal">
      <formula>0</formula>
    </cfRule>
    <cfRule type="cellIs" dxfId="516" priority="737" stopIfTrue="1" operator="notBetween">
      <formula>B139</formula>
      <formula>C139</formula>
    </cfRule>
    <cfRule type="cellIs" dxfId="515" priority="738" stopIfTrue="1" operator="between">
      <formula>B139</formula>
      <formula>C139</formula>
    </cfRule>
  </conditionalFormatting>
  <conditionalFormatting sqref="E140:E141">
    <cfRule type="cellIs" dxfId="514" priority="733" stopIfTrue="1" operator="equal">
      <formula>0</formula>
    </cfRule>
    <cfRule type="cellIs" dxfId="513" priority="734" stopIfTrue="1" operator="notBetween">
      <formula>B140</formula>
      <formula>C140</formula>
    </cfRule>
    <cfRule type="cellIs" dxfId="512" priority="735" stopIfTrue="1" operator="between">
      <formula>B140</formula>
      <formula>C140</formula>
    </cfRule>
  </conditionalFormatting>
  <conditionalFormatting sqref="E142">
    <cfRule type="cellIs" dxfId="511" priority="730" stopIfTrue="1" operator="equal">
      <formula>0</formula>
    </cfRule>
    <cfRule type="cellIs" dxfId="510" priority="731" stopIfTrue="1" operator="notBetween">
      <formula>B142</formula>
      <formula>C142</formula>
    </cfRule>
    <cfRule type="cellIs" dxfId="509" priority="732" stopIfTrue="1" operator="between">
      <formula>B142</formula>
      <formula>C142</formula>
    </cfRule>
  </conditionalFormatting>
  <conditionalFormatting sqref="E143">
    <cfRule type="cellIs" dxfId="508" priority="727" stopIfTrue="1" operator="equal">
      <formula>0</formula>
    </cfRule>
    <cfRule type="cellIs" dxfId="507" priority="728" stopIfTrue="1" operator="notBetween">
      <formula>B143</formula>
      <formula>C143</formula>
    </cfRule>
    <cfRule type="cellIs" dxfId="506" priority="729" stopIfTrue="1" operator="between">
      <formula>B143</formula>
      <formula>C143</formula>
    </cfRule>
  </conditionalFormatting>
  <conditionalFormatting sqref="E144">
    <cfRule type="cellIs" dxfId="505" priority="724" stopIfTrue="1" operator="equal">
      <formula>0</formula>
    </cfRule>
    <cfRule type="cellIs" dxfId="504" priority="725" stopIfTrue="1" operator="notBetween">
      <formula>B144</formula>
      <formula>C144</formula>
    </cfRule>
    <cfRule type="cellIs" dxfId="503" priority="726" stopIfTrue="1" operator="between">
      <formula>B144</formula>
      <formula>C144</formula>
    </cfRule>
  </conditionalFormatting>
  <conditionalFormatting sqref="E145">
    <cfRule type="cellIs" dxfId="502" priority="721" stopIfTrue="1" operator="equal">
      <formula>0</formula>
    </cfRule>
    <cfRule type="cellIs" dxfId="501" priority="722" stopIfTrue="1" operator="notBetween">
      <formula>B145</formula>
      <formula>C145</formula>
    </cfRule>
    <cfRule type="cellIs" dxfId="500" priority="723" stopIfTrue="1" operator="between">
      <formula>B145</formula>
      <formula>C145</formula>
    </cfRule>
  </conditionalFormatting>
  <conditionalFormatting sqref="E146">
    <cfRule type="cellIs" dxfId="499" priority="718" stopIfTrue="1" operator="equal">
      <formula>0</formula>
    </cfRule>
    <cfRule type="cellIs" dxfId="498" priority="719" stopIfTrue="1" operator="notBetween">
      <formula>B146</formula>
      <formula>C146</formula>
    </cfRule>
    <cfRule type="cellIs" dxfId="497" priority="720" stopIfTrue="1" operator="between">
      <formula>B146</formula>
      <formula>C146</formula>
    </cfRule>
  </conditionalFormatting>
  <conditionalFormatting sqref="E147">
    <cfRule type="cellIs" dxfId="496" priority="715" stopIfTrue="1" operator="equal">
      <formula>0</formula>
    </cfRule>
    <cfRule type="cellIs" dxfId="495" priority="716" stopIfTrue="1" operator="notBetween">
      <formula>B147</formula>
      <formula>C147</formula>
    </cfRule>
    <cfRule type="cellIs" dxfId="494" priority="717" stopIfTrue="1" operator="between">
      <formula>B147</formula>
      <formula>C147</formula>
    </cfRule>
  </conditionalFormatting>
  <conditionalFormatting sqref="E148">
    <cfRule type="cellIs" dxfId="493" priority="712" stopIfTrue="1" operator="equal">
      <formula>0</formula>
    </cfRule>
    <cfRule type="cellIs" dxfId="492" priority="713" stopIfTrue="1" operator="notBetween">
      <formula>B148</formula>
      <formula>C148</formula>
    </cfRule>
    <cfRule type="cellIs" dxfId="491" priority="714" stopIfTrue="1" operator="between">
      <formula>B148</formula>
      <formula>C148</formula>
    </cfRule>
  </conditionalFormatting>
  <conditionalFormatting sqref="E149">
    <cfRule type="cellIs" dxfId="490" priority="709" stopIfTrue="1" operator="equal">
      <formula>0</formula>
    </cfRule>
    <cfRule type="cellIs" dxfId="489" priority="710" stopIfTrue="1" operator="notBetween">
      <formula>B149</formula>
      <formula>C149</formula>
    </cfRule>
    <cfRule type="cellIs" dxfId="488" priority="711" stopIfTrue="1" operator="between">
      <formula>B149</formula>
      <formula>C149</formula>
    </cfRule>
  </conditionalFormatting>
  <conditionalFormatting sqref="E150">
    <cfRule type="cellIs" dxfId="487" priority="706" stopIfTrue="1" operator="equal">
      <formula>0</formula>
    </cfRule>
    <cfRule type="cellIs" dxfId="486" priority="707" stopIfTrue="1" operator="notBetween">
      <formula>B150</formula>
      <formula>C150</formula>
    </cfRule>
    <cfRule type="cellIs" dxfId="485" priority="708" stopIfTrue="1" operator="between">
      <formula>B150</formula>
      <formula>C150</formula>
    </cfRule>
  </conditionalFormatting>
  <conditionalFormatting sqref="E152">
    <cfRule type="cellIs" dxfId="484" priority="701" stopIfTrue="1" operator="equal">
      <formula>0</formula>
    </cfRule>
    <cfRule type="cellIs" dxfId="483" priority="702" stopIfTrue="1" operator="notBetween">
      <formula>B152</formula>
      <formula>C152</formula>
    </cfRule>
    <cfRule type="cellIs" dxfId="482" priority="703" stopIfTrue="1" operator="between">
      <formula>B152</formula>
      <formula>C152</formula>
    </cfRule>
  </conditionalFormatting>
  <conditionalFormatting sqref="E155">
    <cfRule type="cellIs" dxfId="481" priority="696" stopIfTrue="1" operator="equal">
      <formula>0</formula>
    </cfRule>
    <cfRule type="cellIs" dxfId="480" priority="697" stopIfTrue="1" operator="notBetween">
      <formula>B155</formula>
      <formula>C155</formula>
    </cfRule>
    <cfRule type="cellIs" dxfId="479" priority="698" stopIfTrue="1" operator="between">
      <formula>B155</formula>
      <formula>C155</formula>
    </cfRule>
  </conditionalFormatting>
  <conditionalFormatting sqref="E156">
    <cfRule type="cellIs" dxfId="478" priority="691" stopIfTrue="1" operator="equal">
      <formula>0</formula>
    </cfRule>
    <cfRule type="cellIs" dxfId="477" priority="692" stopIfTrue="1" operator="notBetween">
      <formula>B156</formula>
      <formula>C156</formula>
    </cfRule>
    <cfRule type="cellIs" dxfId="476" priority="693" stopIfTrue="1" operator="between">
      <formula>B156</formula>
      <formula>C156</formula>
    </cfRule>
  </conditionalFormatting>
  <conditionalFormatting sqref="E157">
    <cfRule type="cellIs" dxfId="475" priority="686" stopIfTrue="1" operator="equal">
      <formula>0</formula>
    </cfRule>
    <cfRule type="cellIs" dxfId="474" priority="687" stopIfTrue="1" operator="notBetween">
      <formula>B157</formula>
      <formula>C157</formula>
    </cfRule>
    <cfRule type="cellIs" dxfId="473" priority="688" stopIfTrue="1" operator="between">
      <formula>B157</formula>
      <formula>C157</formula>
    </cfRule>
  </conditionalFormatting>
  <conditionalFormatting sqref="E158">
    <cfRule type="cellIs" dxfId="472" priority="681" stopIfTrue="1" operator="equal">
      <formula>0</formula>
    </cfRule>
    <cfRule type="cellIs" dxfId="471" priority="682" stopIfTrue="1" operator="notBetween">
      <formula>B158</formula>
      <formula>C158</formula>
    </cfRule>
    <cfRule type="cellIs" dxfId="470" priority="683" stopIfTrue="1" operator="between">
      <formula>B158</formula>
      <formula>C158</formula>
    </cfRule>
  </conditionalFormatting>
  <conditionalFormatting sqref="E159">
    <cfRule type="cellIs" dxfId="469" priority="676" stopIfTrue="1" operator="equal">
      <formula>0</formula>
    </cfRule>
    <cfRule type="cellIs" dxfId="468" priority="677" stopIfTrue="1" operator="notBetween">
      <formula>B159</formula>
      <formula>C159</formula>
    </cfRule>
    <cfRule type="cellIs" dxfId="467" priority="678" stopIfTrue="1" operator="between">
      <formula>B159</formula>
      <formula>C159</formula>
    </cfRule>
  </conditionalFormatting>
  <conditionalFormatting sqref="E160">
    <cfRule type="cellIs" dxfId="466" priority="671" stopIfTrue="1" operator="equal">
      <formula>0</formula>
    </cfRule>
    <cfRule type="cellIs" dxfId="465" priority="672" stopIfTrue="1" operator="notBetween">
      <formula>B160</formula>
      <formula>C160</formula>
    </cfRule>
    <cfRule type="cellIs" dxfId="464" priority="673" stopIfTrue="1" operator="between">
      <formula>B160</formula>
      <formula>C160</formula>
    </cfRule>
  </conditionalFormatting>
  <conditionalFormatting sqref="E161">
    <cfRule type="cellIs" dxfId="463" priority="666" stopIfTrue="1" operator="equal">
      <formula>0</formula>
    </cfRule>
    <cfRule type="cellIs" dxfId="462" priority="667" stopIfTrue="1" operator="notBetween">
      <formula>B161</formula>
      <formula>C161</formula>
    </cfRule>
    <cfRule type="cellIs" dxfId="461" priority="668" stopIfTrue="1" operator="between">
      <formula>B161</formula>
      <formula>C161</formula>
    </cfRule>
  </conditionalFormatting>
  <conditionalFormatting sqref="E162">
    <cfRule type="cellIs" dxfId="460" priority="661" stopIfTrue="1" operator="equal">
      <formula>0</formula>
    </cfRule>
    <cfRule type="cellIs" dxfId="459" priority="662" stopIfTrue="1" operator="notBetween">
      <formula>B162</formula>
      <formula>C162</formula>
    </cfRule>
    <cfRule type="cellIs" dxfId="458" priority="663" stopIfTrue="1" operator="between">
      <formula>B162</formula>
      <formula>C162</formula>
    </cfRule>
  </conditionalFormatting>
  <conditionalFormatting sqref="E163">
    <cfRule type="cellIs" dxfId="457" priority="656" stopIfTrue="1" operator="equal">
      <formula>0</formula>
    </cfRule>
    <cfRule type="cellIs" dxfId="456" priority="657" stopIfTrue="1" operator="notBetween">
      <formula>B163</formula>
      <formula>C163</formula>
    </cfRule>
    <cfRule type="cellIs" dxfId="455" priority="658" stopIfTrue="1" operator="between">
      <formula>B163</formula>
      <formula>C163</formula>
    </cfRule>
  </conditionalFormatting>
  <conditionalFormatting sqref="E165">
    <cfRule type="cellIs" dxfId="454" priority="653" stopIfTrue="1" operator="equal">
      <formula>0</formula>
    </cfRule>
    <cfRule type="cellIs" dxfId="453" priority="654" stopIfTrue="1" operator="notBetween">
      <formula>B165</formula>
      <formula>C165</formula>
    </cfRule>
    <cfRule type="cellIs" dxfId="452" priority="655" stopIfTrue="1" operator="between">
      <formula>B165</formula>
      <formula>C165</formula>
    </cfRule>
  </conditionalFormatting>
  <conditionalFormatting sqref="E182">
    <cfRule type="cellIs" dxfId="451" priority="640" stopIfTrue="1" operator="equal">
      <formula>0</formula>
    </cfRule>
    <cfRule type="cellIs" dxfId="450" priority="641" stopIfTrue="1" operator="notBetween">
      <formula>B182</formula>
      <formula>C182</formula>
    </cfRule>
    <cfRule type="cellIs" dxfId="449" priority="642" stopIfTrue="1" operator="between">
      <formula>B182</formula>
      <formula>C182</formula>
    </cfRule>
  </conditionalFormatting>
  <conditionalFormatting sqref="E183">
    <cfRule type="cellIs" dxfId="448" priority="632" stopIfTrue="1" operator="equal">
      <formula>0</formula>
    </cfRule>
    <cfRule type="cellIs" dxfId="447" priority="633" stopIfTrue="1" operator="notBetween">
      <formula>B183</formula>
      <formula>C183</formula>
    </cfRule>
    <cfRule type="cellIs" dxfId="446" priority="634" stopIfTrue="1" operator="between">
      <formula>B183</formula>
      <formula>C183</formula>
    </cfRule>
  </conditionalFormatting>
  <conditionalFormatting sqref="E184">
    <cfRule type="cellIs" dxfId="445" priority="624" stopIfTrue="1" operator="equal">
      <formula>0</formula>
    </cfRule>
    <cfRule type="cellIs" dxfId="444" priority="625" stopIfTrue="1" operator="notBetween">
      <formula>B184</formula>
      <formula>C184</formula>
    </cfRule>
    <cfRule type="cellIs" dxfId="443" priority="626" stopIfTrue="1" operator="between">
      <formula>B184</formula>
      <formula>C184</formula>
    </cfRule>
  </conditionalFormatting>
  <conditionalFormatting sqref="E185">
    <cfRule type="cellIs" dxfId="442" priority="616" stopIfTrue="1" operator="equal">
      <formula>0</formula>
    </cfRule>
    <cfRule type="cellIs" dxfId="441" priority="617" stopIfTrue="1" operator="notBetween">
      <formula>B185</formula>
      <formula>C185</formula>
    </cfRule>
    <cfRule type="cellIs" dxfId="440" priority="618" stopIfTrue="1" operator="between">
      <formula>B185</formula>
      <formula>C185</formula>
    </cfRule>
  </conditionalFormatting>
  <conditionalFormatting sqref="E186">
    <cfRule type="cellIs" dxfId="439" priority="608" stopIfTrue="1" operator="equal">
      <formula>0</formula>
    </cfRule>
    <cfRule type="cellIs" dxfId="438" priority="609" stopIfTrue="1" operator="notBetween">
      <formula>B186</formula>
      <formula>C186</formula>
    </cfRule>
    <cfRule type="cellIs" dxfId="437" priority="610" stopIfTrue="1" operator="between">
      <formula>B186</formula>
      <formula>C186</formula>
    </cfRule>
  </conditionalFormatting>
  <conditionalFormatting sqref="E188">
    <cfRule type="cellIs" dxfId="436" priority="594" stopIfTrue="1" operator="equal">
      <formula>0</formula>
    </cfRule>
    <cfRule type="cellIs" dxfId="435" priority="595" stopIfTrue="1" operator="notBetween">
      <formula>B188</formula>
      <formula>C188</formula>
    </cfRule>
    <cfRule type="cellIs" dxfId="434" priority="596" stopIfTrue="1" operator="between">
      <formula>B188</formula>
      <formula>C188</formula>
    </cfRule>
  </conditionalFormatting>
  <conditionalFormatting sqref="E189">
    <cfRule type="cellIs" dxfId="433" priority="580" stopIfTrue="1" operator="equal">
      <formula>0</formula>
    </cfRule>
    <cfRule type="cellIs" dxfId="432" priority="581" stopIfTrue="1" operator="notBetween">
      <formula>B189</formula>
      <formula>C189</formula>
    </cfRule>
    <cfRule type="cellIs" dxfId="431" priority="582" stopIfTrue="1" operator="between">
      <formula>B189</formula>
      <formula>C189</formula>
    </cfRule>
  </conditionalFormatting>
  <conditionalFormatting sqref="E190">
    <cfRule type="cellIs" dxfId="430" priority="566" stopIfTrue="1" operator="equal">
      <formula>0</formula>
    </cfRule>
    <cfRule type="cellIs" dxfId="429" priority="567" stopIfTrue="1" operator="notBetween">
      <formula>B190</formula>
      <formula>C190</formula>
    </cfRule>
    <cfRule type="cellIs" dxfId="428" priority="568" stopIfTrue="1" operator="between">
      <formula>B190</formula>
      <formula>C190</formula>
    </cfRule>
  </conditionalFormatting>
  <conditionalFormatting sqref="E191">
    <cfRule type="cellIs" dxfId="427" priority="552" stopIfTrue="1" operator="equal">
      <formula>0</formula>
    </cfRule>
    <cfRule type="cellIs" dxfId="426" priority="553" stopIfTrue="1" operator="notBetween">
      <formula>B191</formula>
      <formula>C191</formula>
    </cfRule>
    <cfRule type="cellIs" dxfId="425" priority="554" stopIfTrue="1" operator="between">
      <formula>B191</formula>
      <formula>C191</formula>
    </cfRule>
  </conditionalFormatting>
  <conditionalFormatting sqref="E192">
    <cfRule type="cellIs" dxfId="424" priority="538" stopIfTrue="1" operator="equal">
      <formula>0</formula>
    </cfRule>
    <cfRule type="cellIs" dxfId="423" priority="539" stopIfTrue="1" operator="notBetween">
      <formula>B192</formula>
      <formula>C192</formula>
    </cfRule>
    <cfRule type="cellIs" dxfId="422" priority="540" stopIfTrue="1" operator="between">
      <formula>B192</formula>
      <formula>C192</formula>
    </cfRule>
  </conditionalFormatting>
  <conditionalFormatting sqref="E193">
    <cfRule type="cellIs" dxfId="421" priority="524" stopIfTrue="1" operator="equal">
      <formula>0</formula>
    </cfRule>
    <cfRule type="cellIs" dxfId="420" priority="525" stopIfTrue="1" operator="notBetween">
      <formula>B193</formula>
      <formula>C193</formula>
    </cfRule>
    <cfRule type="cellIs" dxfId="419" priority="526" stopIfTrue="1" operator="between">
      <formula>B193</formula>
      <formula>C193</formula>
    </cfRule>
  </conditionalFormatting>
  <conditionalFormatting sqref="E194">
    <cfRule type="cellIs" dxfId="418" priority="510" stopIfTrue="1" operator="equal">
      <formula>0</formula>
    </cfRule>
    <cfRule type="cellIs" dxfId="417" priority="511" stopIfTrue="1" operator="notBetween">
      <formula>B194</formula>
      <formula>C194</formula>
    </cfRule>
    <cfRule type="cellIs" dxfId="416" priority="512" stopIfTrue="1" operator="between">
      <formula>B194</formula>
      <formula>C194</formula>
    </cfRule>
  </conditionalFormatting>
  <conditionalFormatting sqref="E195">
    <cfRule type="cellIs" dxfId="415" priority="496" stopIfTrue="1" operator="equal">
      <formula>0</formula>
    </cfRule>
    <cfRule type="cellIs" dxfId="414" priority="497" stopIfTrue="1" operator="notBetween">
      <formula>B195</formula>
      <formula>C195</formula>
    </cfRule>
    <cfRule type="cellIs" dxfId="413" priority="498" stopIfTrue="1" operator="between">
      <formula>B195</formula>
      <formula>C195</formula>
    </cfRule>
  </conditionalFormatting>
  <conditionalFormatting sqref="E197">
    <cfRule type="cellIs" dxfId="412" priority="480" stopIfTrue="1" operator="equal">
      <formula>0</formula>
    </cfRule>
    <cfRule type="cellIs" dxfId="411" priority="481" stopIfTrue="1" operator="notBetween">
      <formula>B197</formula>
      <formula>C197</formula>
    </cfRule>
    <cfRule type="cellIs" dxfId="410" priority="482" stopIfTrue="1" operator="between">
      <formula>B197</formula>
      <formula>C197</formula>
    </cfRule>
  </conditionalFormatting>
  <conditionalFormatting sqref="E200">
    <cfRule type="cellIs" dxfId="409" priority="452" stopIfTrue="1" operator="equal">
      <formula>0</formula>
    </cfRule>
    <cfRule type="cellIs" dxfId="408" priority="453" stopIfTrue="1" operator="notBetween">
      <formula>B200</formula>
      <formula>C200</formula>
    </cfRule>
    <cfRule type="cellIs" dxfId="407" priority="454" stopIfTrue="1" operator="between">
      <formula>B200</formula>
      <formula>C200</formula>
    </cfRule>
  </conditionalFormatting>
  <conditionalFormatting sqref="E201">
    <cfRule type="cellIs" dxfId="406" priority="438" stopIfTrue="1" operator="equal">
      <formula>0</formula>
    </cfRule>
    <cfRule type="cellIs" dxfId="405" priority="439" stopIfTrue="1" operator="notBetween">
      <formula>B201</formula>
      <formula>C201</formula>
    </cfRule>
    <cfRule type="cellIs" dxfId="404" priority="440" stopIfTrue="1" operator="between">
      <formula>B201</formula>
      <formula>C201</formula>
    </cfRule>
  </conditionalFormatting>
  <conditionalFormatting sqref="E202">
    <cfRule type="cellIs" dxfId="403" priority="424" stopIfTrue="1" operator="equal">
      <formula>0</formula>
    </cfRule>
    <cfRule type="cellIs" dxfId="402" priority="425" stopIfTrue="1" operator="notBetween">
      <formula>B202</formula>
      <formula>C202</formula>
    </cfRule>
    <cfRule type="cellIs" dxfId="401" priority="426" stopIfTrue="1" operator="between">
      <formula>B202</formula>
      <formula>C202</formula>
    </cfRule>
  </conditionalFormatting>
  <conditionalFormatting sqref="E204">
    <cfRule type="cellIs" dxfId="400" priority="408" stopIfTrue="1" operator="equal">
      <formula>0</formula>
    </cfRule>
    <cfRule type="cellIs" dxfId="399" priority="409" stopIfTrue="1" operator="notBetween">
      <formula>B204</formula>
      <formula>C204</formula>
    </cfRule>
    <cfRule type="cellIs" dxfId="398" priority="410" stopIfTrue="1" operator="between">
      <formula>B204</formula>
      <formula>C204</formula>
    </cfRule>
  </conditionalFormatting>
  <conditionalFormatting sqref="E205">
    <cfRule type="cellIs" dxfId="397" priority="378" stopIfTrue="1" operator="equal">
      <formula>0</formula>
    </cfRule>
    <cfRule type="cellIs" dxfId="396" priority="379" stopIfTrue="1" operator="notBetween">
      <formula>B205</formula>
      <formula>C205</formula>
    </cfRule>
    <cfRule type="cellIs" dxfId="395" priority="380" stopIfTrue="1" operator="between">
      <formula>B205</formula>
      <formula>C205</formula>
    </cfRule>
  </conditionalFormatting>
  <conditionalFormatting sqref="E206:E207">
    <cfRule type="cellIs" dxfId="394" priority="348" stopIfTrue="1" operator="equal">
      <formula>0</formula>
    </cfRule>
    <cfRule type="cellIs" dxfId="393" priority="349" stopIfTrue="1" operator="notBetween">
      <formula>B206</formula>
      <formula>C206</formula>
    </cfRule>
    <cfRule type="cellIs" dxfId="392" priority="350" stopIfTrue="1" operator="between">
      <formula>B206</formula>
      <formula>C206</formula>
    </cfRule>
  </conditionalFormatting>
  <conditionalFormatting sqref="E208">
    <cfRule type="cellIs" dxfId="391" priority="318" stopIfTrue="1" operator="equal">
      <formula>0</formula>
    </cfRule>
    <cfRule type="cellIs" dxfId="390" priority="319" stopIfTrue="1" operator="notBetween">
      <formula>B208</formula>
      <formula>C208</formula>
    </cfRule>
    <cfRule type="cellIs" dxfId="389" priority="320" stopIfTrue="1" operator="between">
      <formula>B208</formula>
      <formula>C208</formula>
    </cfRule>
  </conditionalFormatting>
  <conditionalFormatting sqref="E209">
    <cfRule type="cellIs" dxfId="388" priority="288" stopIfTrue="1" operator="equal">
      <formula>0</formula>
    </cfRule>
    <cfRule type="cellIs" dxfId="387" priority="289" stopIfTrue="1" operator="notBetween">
      <formula>B209</formula>
      <formula>C209</formula>
    </cfRule>
    <cfRule type="cellIs" dxfId="386" priority="290" stopIfTrue="1" operator="between">
      <formula>B209</formula>
      <formula>C209</formula>
    </cfRule>
  </conditionalFormatting>
  <conditionalFormatting sqref="E210">
    <cfRule type="cellIs" dxfId="385" priority="258" stopIfTrue="1" operator="equal">
      <formula>0</formula>
    </cfRule>
    <cfRule type="cellIs" dxfId="384" priority="259" stopIfTrue="1" operator="notBetween">
      <formula>B210</formula>
      <formula>C210</formula>
    </cfRule>
    <cfRule type="cellIs" dxfId="383" priority="260" stopIfTrue="1" operator="between">
      <formula>B210</formula>
      <formula>C210</formula>
    </cfRule>
  </conditionalFormatting>
  <conditionalFormatting sqref="E211">
    <cfRule type="cellIs" dxfId="382" priority="228" stopIfTrue="1" operator="equal">
      <formula>0</formula>
    </cfRule>
    <cfRule type="cellIs" dxfId="381" priority="229" stopIfTrue="1" operator="notBetween">
      <formula>B211</formula>
      <formula>C211</formula>
    </cfRule>
    <cfRule type="cellIs" dxfId="380" priority="230" stopIfTrue="1" operator="between">
      <formula>B211</formula>
      <formula>C211</formula>
    </cfRule>
  </conditionalFormatting>
  <conditionalFormatting sqref="E212">
    <cfRule type="cellIs" dxfId="379" priority="198" stopIfTrue="1" operator="equal">
      <formula>0</formula>
    </cfRule>
    <cfRule type="cellIs" dxfId="378" priority="199" stopIfTrue="1" operator="notBetween">
      <formula>B212</formula>
      <formula>C212</formula>
    </cfRule>
    <cfRule type="cellIs" dxfId="377" priority="200" stopIfTrue="1" operator="between">
      <formula>B212</formula>
      <formula>C212</formula>
    </cfRule>
  </conditionalFormatting>
  <conditionalFormatting sqref="D116">
    <cfRule type="cellIs" dxfId="376" priority="192" stopIfTrue="1" operator="notBetween">
      <formula>B116</formula>
      <formula>C116</formula>
    </cfRule>
    <cfRule type="cellIs" dxfId="375" priority="193" stopIfTrue="1" operator="between">
      <formula>B116</formula>
      <formula>C116</formula>
    </cfRule>
  </conditionalFormatting>
  <conditionalFormatting sqref="E116">
    <cfRule type="cellIs" dxfId="374" priority="1070" stopIfTrue="1" operator="notBetween">
      <formula>B116</formula>
      <formula>C116</formula>
    </cfRule>
    <cfRule type="cellIs" dxfId="373" priority="1071" stopIfTrue="1" operator="between">
      <formula>B123</formula>
      <formula>C123</formula>
    </cfRule>
  </conditionalFormatting>
  <conditionalFormatting sqref="D117">
    <cfRule type="cellIs" dxfId="372" priority="190" stopIfTrue="1" operator="notBetween">
      <formula>B117</formula>
      <formula>C117</formula>
    </cfRule>
    <cfRule type="cellIs" dxfId="371" priority="191" stopIfTrue="1" operator="between">
      <formula>B117</formula>
      <formula>C117</formula>
    </cfRule>
  </conditionalFormatting>
  <conditionalFormatting sqref="E117">
    <cfRule type="cellIs" dxfId="370" priority="188" stopIfTrue="1" operator="notBetween">
      <formula>B117</formula>
      <formula>C117</formula>
    </cfRule>
    <cfRule type="cellIs" dxfId="369" priority="189" stopIfTrue="1" operator="between">
      <formula>B124</formula>
      <formula>C124</formula>
    </cfRule>
  </conditionalFormatting>
  <conditionalFormatting sqref="D153:D154">
    <cfRule type="cellIs" dxfId="368" priority="184" stopIfTrue="1" operator="notBetween">
      <formula>B153</formula>
      <formula>C153</formula>
    </cfRule>
    <cfRule type="cellIs" dxfId="367" priority="185" stopIfTrue="1" operator="between">
      <formula>B153</formula>
      <formula>C153</formula>
    </cfRule>
  </conditionalFormatting>
  <conditionalFormatting sqref="D153:D154">
    <cfRule type="cellIs" dxfId="366" priority="181" stopIfTrue="1" operator="equal">
      <formula>0</formula>
    </cfRule>
    <cfRule type="cellIs" dxfId="365" priority="182" stopIfTrue="1" operator="notBetween">
      <formula>B153</formula>
      <formula>C153</formula>
    </cfRule>
    <cfRule type="cellIs" dxfId="364" priority="183" stopIfTrue="1" operator="between">
      <formula>B153</formula>
      <formula>C153</formula>
    </cfRule>
  </conditionalFormatting>
  <conditionalFormatting sqref="E153:E154">
    <cfRule type="cellIs" dxfId="363" priority="171" stopIfTrue="1" operator="equal">
      <formula>0</formula>
    </cfRule>
    <cfRule type="cellIs" dxfId="362" priority="172" stopIfTrue="1" operator="notBetween">
      <formula>B153</formula>
      <formula>C153</formula>
    </cfRule>
    <cfRule type="cellIs" dxfId="361" priority="173" stopIfTrue="1" operator="between">
      <formula>B153</formula>
      <formula>C153</formula>
    </cfRule>
  </conditionalFormatting>
  <conditionalFormatting sqref="D109:D133">
    <cfRule type="cellIs" dxfId="360" priority="169" stopIfTrue="1" operator="notBetween">
      <formula>B109</formula>
      <formula>C109</formula>
    </cfRule>
    <cfRule type="cellIs" dxfId="359" priority="170" stopIfTrue="1" operator="between">
      <formula>B109</formula>
      <formula>C109</formula>
    </cfRule>
  </conditionalFormatting>
  <conditionalFormatting sqref="E109:E133">
    <cfRule type="cellIs" dxfId="358" priority="167" stopIfTrue="1" operator="notBetween">
      <formula>C109</formula>
      <formula>D109</formula>
    </cfRule>
    <cfRule type="cellIs" dxfId="357" priority="168" stopIfTrue="1" operator="between">
      <formula>C109</formula>
      <formula>D109</formula>
    </cfRule>
  </conditionalFormatting>
  <conditionalFormatting sqref="E109:E133">
    <cfRule type="cellIs" dxfId="356" priority="165" stopIfTrue="1" operator="notBetween">
      <formula>C109</formula>
      <formula>D109</formula>
    </cfRule>
    <cfRule type="cellIs" dxfId="355" priority="166" stopIfTrue="1" operator="between">
      <formula>C109</formula>
      <formula>D109</formula>
    </cfRule>
  </conditionalFormatting>
  <conditionalFormatting sqref="E109:E133">
    <cfRule type="cellIs" dxfId="354" priority="163" stopIfTrue="1" operator="notBetween">
      <formula>C109</formula>
      <formula>D109</formula>
    </cfRule>
    <cfRule type="cellIs" dxfId="353" priority="164" stopIfTrue="1" operator="between">
      <formula>C109</formula>
      <formula>D109</formula>
    </cfRule>
  </conditionalFormatting>
  <conditionalFormatting sqref="E109:E133">
    <cfRule type="cellIs" dxfId="352" priority="161" stopIfTrue="1" operator="notBetween">
      <formula>C109</formula>
      <formula>D109</formula>
    </cfRule>
    <cfRule type="cellIs" dxfId="351" priority="162" stopIfTrue="1" operator="between">
      <formula>C109</formula>
      <formula>D109</formula>
    </cfRule>
  </conditionalFormatting>
  <conditionalFormatting sqref="E109:E133">
    <cfRule type="cellIs" dxfId="350" priority="159" stopIfTrue="1" operator="notBetween">
      <formula>C109</formula>
      <formula>D109</formula>
    </cfRule>
    <cfRule type="cellIs" dxfId="349" priority="160" stopIfTrue="1" operator="between">
      <formula>C109</formula>
      <formula>D109</formula>
    </cfRule>
  </conditionalFormatting>
  <conditionalFormatting sqref="E109:E133">
    <cfRule type="cellIs" dxfId="348" priority="157" stopIfTrue="1" operator="notBetween">
      <formula>B109</formula>
      <formula>C109</formula>
    </cfRule>
    <cfRule type="cellIs" dxfId="347" priority="158" stopIfTrue="1" operator="between">
      <formula>B109</formula>
      <formula>C109</formula>
    </cfRule>
  </conditionalFormatting>
  <conditionalFormatting sqref="E109:E133">
    <cfRule type="cellIs" dxfId="346" priority="155" stopIfTrue="1" operator="notBetween">
      <formula>B109</formula>
      <formula>C109</formula>
    </cfRule>
    <cfRule type="cellIs" dxfId="345" priority="156" stopIfTrue="1" operator="between">
      <formula>B109</formula>
      <formula>C109</formula>
    </cfRule>
  </conditionalFormatting>
  <conditionalFormatting sqref="E109:E133">
    <cfRule type="cellIs" dxfId="344" priority="153" stopIfTrue="1" operator="notBetween">
      <formula>B109</formula>
      <formula>C109</formula>
    </cfRule>
    <cfRule type="cellIs" dxfId="343" priority="154" stopIfTrue="1" operator="between">
      <formula>B109</formula>
      <formula>C109</formula>
    </cfRule>
  </conditionalFormatting>
  <conditionalFormatting sqref="D166:D180">
    <cfRule type="cellIs" dxfId="342" priority="150" stopIfTrue="1" operator="equal">
      <formula>0</formula>
    </cfRule>
    <cfRule type="cellIs" dxfId="341" priority="151" stopIfTrue="1" operator="notBetween">
      <formula>B166</formula>
      <formula>C166</formula>
    </cfRule>
    <cfRule type="cellIs" dxfId="340" priority="152" stopIfTrue="1" operator="between">
      <formula>B166</formula>
      <formula>C166</formula>
    </cfRule>
  </conditionalFormatting>
  <conditionalFormatting sqref="E166:E180">
    <cfRule type="cellIs" dxfId="339" priority="147" stopIfTrue="1" operator="equal">
      <formula>0</formula>
    </cfRule>
    <cfRule type="cellIs" dxfId="338" priority="148" stopIfTrue="1" operator="notBetween">
      <formula>B166</formula>
      <formula>C166</formula>
    </cfRule>
    <cfRule type="cellIs" dxfId="337" priority="149" stopIfTrue="1" operator="between">
      <formula>B166</formula>
      <formula>C166</formula>
    </cfRule>
  </conditionalFormatting>
  <conditionalFormatting sqref="E87">
    <cfRule type="cellIs" dxfId="336" priority="145" stopIfTrue="1" operator="notBetween">
      <formula>B87</formula>
      <formula>C87</formula>
    </cfRule>
    <cfRule type="cellIs" dxfId="335" priority="146" stopIfTrue="1" operator="between">
      <formula>B87</formula>
      <formula>C87</formula>
    </cfRule>
  </conditionalFormatting>
  <conditionalFormatting sqref="D87">
    <cfRule type="cellIs" dxfId="334" priority="143" stopIfTrue="1" operator="notBetween">
      <formula>B87</formula>
      <formula>C87</formula>
    </cfRule>
    <cfRule type="cellIs" dxfId="333" priority="144" stopIfTrue="1" operator="between">
      <formula>A87</formula>
      <formula>B87</formula>
    </cfRule>
  </conditionalFormatting>
  <conditionalFormatting sqref="D88:D97">
    <cfRule type="cellIs" dxfId="332" priority="141" stopIfTrue="1" operator="notBetween">
      <formula>B88</formula>
      <formula>C88</formula>
    </cfRule>
    <cfRule type="cellIs" dxfId="331" priority="142" stopIfTrue="1" operator="between">
      <formula>A88</formula>
      <formula>B88</formula>
    </cfRule>
  </conditionalFormatting>
  <conditionalFormatting sqref="E198">
    <cfRule type="cellIs" dxfId="330" priority="466" stopIfTrue="1" operator="equal">
      <formula>0</formula>
    </cfRule>
    <cfRule type="cellIs" dxfId="329" priority="467" stopIfTrue="1" operator="notBetween">
      <formula>B198</formula>
      <formula>C198</formula>
    </cfRule>
    <cfRule type="cellIs" dxfId="328" priority="468" stopIfTrue="1" operator="between">
      <formula>B198</formula>
      <formula>C198</formula>
    </cfRule>
  </conditionalFormatting>
  <conditionalFormatting sqref="E199">
    <cfRule type="cellIs" dxfId="327" priority="138" stopIfTrue="1" operator="equal">
      <formula>0</formula>
    </cfRule>
    <cfRule type="cellIs" dxfId="326" priority="139" stopIfTrue="1" operator="notBetween">
      <formula>B199</formula>
      <formula>C199</formula>
    </cfRule>
    <cfRule type="cellIs" dxfId="325" priority="140" stopIfTrue="1" operator="between">
      <formula>B199</formula>
      <formula>C199</formula>
    </cfRule>
  </conditionalFormatting>
  <conditionalFormatting sqref="D214">
    <cfRule type="cellIs" dxfId="324" priority="136" stopIfTrue="1" operator="notBetween">
      <formula>B214</formula>
      <formula>C214</formula>
    </cfRule>
    <cfRule type="cellIs" dxfId="323" priority="137" stopIfTrue="1" operator="between">
      <formula>B214</formula>
      <formula>C214</formula>
    </cfRule>
  </conditionalFormatting>
  <conditionalFormatting sqref="D214">
    <cfRule type="cellIs" dxfId="322" priority="134" stopIfTrue="1" operator="notBetween">
      <formula>B214</formula>
      <formula>C214</formula>
    </cfRule>
    <cfRule type="cellIs" dxfId="321" priority="135" stopIfTrue="1" operator="between">
      <formula>B214</formula>
      <formula>C214</formula>
    </cfRule>
  </conditionalFormatting>
  <conditionalFormatting sqref="D214">
    <cfRule type="cellIs" dxfId="320" priority="132" stopIfTrue="1" operator="notBetween">
      <formula>B214</formula>
      <formula>C214</formula>
    </cfRule>
    <cfRule type="cellIs" dxfId="319" priority="133" stopIfTrue="1" operator="between">
      <formula>B214</formula>
      <formula>C214</formula>
    </cfRule>
  </conditionalFormatting>
  <conditionalFormatting sqref="D214">
    <cfRule type="cellIs" dxfId="318" priority="130" stopIfTrue="1" operator="notBetween">
      <formula>B214</formula>
      <formula>C214</formula>
    </cfRule>
    <cfRule type="cellIs" dxfId="317" priority="131" stopIfTrue="1" operator="between">
      <formula>B214</formula>
      <formula>C214</formula>
    </cfRule>
  </conditionalFormatting>
  <conditionalFormatting sqref="D214">
    <cfRule type="cellIs" dxfId="316" priority="128" stopIfTrue="1" operator="notBetween">
      <formula>B214</formula>
      <formula>C214</formula>
    </cfRule>
    <cfRule type="cellIs" dxfId="315" priority="129" stopIfTrue="1" operator="between">
      <formula>B214</formula>
      <formula>C214</formula>
    </cfRule>
  </conditionalFormatting>
  <conditionalFormatting sqref="D214">
    <cfRule type="cellIs" dxfId="314" priority="125" stopIfTrue="1" operator="notBetween">
      <formula>B214</formula>
      <formula>C214</formula>
    </cfRule>
    <cfRule type="cellIs" dxfId="313" priority="126" stopIfTrue="1" operator="between">
      <formula>B214</formula>
      <formula>C214</formula>
    </cfRule>
    <cfRule type="cellIs" dxfId="312" priority="127" stopIfTrue="1" operator="equal">
      <formula>0</formula>
    </cfRule>
  </conditionalFormatting>
  <conditionalFormatting sqref="D214">
    <cfRule type="cellIs" dxfId="311" priority="122" stopIfTrue="1" operator="equal">
      <formula>0</formula>
    </cfRule>
    <cfRule type="cellIs" dxfId="310" priority="123" stopIfTrue="1" operator="notBetween">
      <formula>B214</formula>
      <formula>C214</formula>
    </cfRule>
    <cfRule type="cellIs" dxfId="309" priority="124" stopIfTrue="1" operator="between">
      <formula>B214</formula>
      <formula>C214</formula>
    </cfRule>
  </conditionalFormatting>
  <conditionalFormatting sqref="E214">
    <cfRule type="cellIs" dxfId="308" priority="119" stopIfTrue="1" operator="equal">
      <formula>0</formula>
    </cfRule>
    <cfRule type="cellIs" dxfId="307" priority="120" stopIfTrue="1" operator="notBetween">
      <formula>B214</formula>
      <formula>C214</formula>
    </cfRule>
    <cfRule type="cellIs" dxfId="306" priority="121" stopIfTrue="1" operator="between">
      <formula>B214</formula>
      <formula>C214</formula>
    </cfRule>
  </conditionalFormatting>
  <conditionalFormatting sqref="D215:D218">
    <cfRule type="cellIs" dxfId="305" priority="117" stopIfTrue="1" operator="notBetween">
      <formula>B215</formula>
      <formula>C215</formula>
    </cfRule>
    <cfRule type="cellIs" dxfId="304" priority="118" stopIfTrue="1" operator="between">
      <formula>B215</formula>
      <formula>C215</formula>
    </cfRule>
  </conditionalFormatting>
  <conditionalFormatting sqref="D215:D218">
    <cfRule type="cellIs" dxfId="303" priority="115" stopIfTrue="1" operator="notBetween">
      <formula>B215</formula>
      <formula>C215</formula>
    </cfRule>
    <cfRule type="cellIs" dxfId="302" priority="116" stopIfTrue="1" operator="between">
      <formula>B215</formula>
      <formula>C215</formula>
    </cfRule>
  </conditionalFormatting>
  <conditionalFormatting sqref="D215:D218">
    <cfRule type="cellIs" dxfId="301" priority="113" stopIfTrue="1" operator="notBetween">
      <formula>B215</formula>
      <formula>C215</formula>
    </cfRule>
    <cfRule type="cellIs" dxfId="300" priority="114" stopIfTrue="1" operator="between">
      <formula>B215</formula>
      <formula>C215</formula>
    </cfRule>
  </conditionalFormatting>
  <conditionalFormatting sqref="D215:D218">
    <cfRule type="cellIs" dxfId="299" priority="111" stopIfTrue="1" operator="notBetween">
      <formula>B215</formula>
      <formula>C215</formula>
    </cfRule>
    <cfRule type="cellIs" dxfId="298" priority="112" stopIfTrue="1" operator="between">
      <formula>B215</formula>
      <formula>C215</formula>
    </cfRule>
  </conditionalFormatting>
  <conditionalFormatting sqref="D215:D218">
    <cfRule type="cellIs" dxfId="297" priority="108" stopIfTrue="1" operator="notBetween">
      <formula>B215</formula>
      <formula>C215</formula>
    </cfRule>
    <cfRule type="cellIs" dxfId="296" priority="109" stopIfTrue="1" operator="between">
      <formula>B215</formula>
      <formula>C215</formula>
    </cfRule>
    <cfRule type="cellIs" dxfId="295" priority="110" stopIfTrue="1" operator="equal">
      <formula>0</formula>
    </cfRule>
  </conditionalFormatting>
  <conditionalFormatting sqref="D215:D218">
    <cfRule type="cellIs" dxfId="294" priority="105" stopIfTrue="1" operator="equal">
      <formula>0</formula>
    </cfRule>
    <cfRule type="cellIs" dxfId="293" priority="106" stopIfTrue="1" operator="notBetween">
      <formula>B215</formula>
      <formula>C215</formula>
    </cfRule>
    <cfRule type="cellIs" dxfId="292" priority="107" stopIfTrue="1" operator="between">
      <formula>B215</formula>
      <formula>C215</formula>
    </cfRule>
  </conditionalFormatting>
  <conditionalFormatting sqref="D215:D218">
    <cfRule type="cellIs" dxfId="291" priority="103" stopIfTrue="1" operator="notBetween">
      <formula>B215</formula>
      <formula>C215</formula>
    </cfRule>
    <cfRule type="cellIs" dxfId="290" priority="104" stopIfTrue="1" operator="between">
      <formula>B215</formula>
      <formula>C215</formula>
    </cfRule>
  </conditionalFormatting>
  <conditionalFormatting sqref="D215:D218">
    <cfRule type="cellIs" dxfId="289" priority="101" stopIfTrue="1" operator="notBetween">
      <formula>B215</formula>
      <formula>C215</formula>
    </cfRule>
    <cfRule type="cellIs" dxfId="288" priority="102" stopIfTrue="1" operator="between">
      <formula>B215</formula>
      <formula>C215</formula>
    </cfRule>
  </conditionalFormatting>
  <conditionalFormatting sqref="D215:D218">
    <cfRule type="cellIs" dxfId="287" priority="99" stopIfTrue="1" operator="notBetween">
      <formula>B215</formula>
      <formula>C215</formula>
    </cfRule>
    <cfRule type="cellIs" dxfId="286" priority="100" stopIfTrue="1" operator="between">
      <formula>B215</formula>
      <formula>C215</formula>
    </cfRule>
  </conditionalFormatting>
  <conditionalFormatting sqref="D215:D218">
    <cfRule type="cellIs" dxfId="285" priority="97" stopIfTrue="1" operator="notBetween">
      <formula>B215</formula>
      <formula>C215</formula>
    </cfRule>
    <cfRule type="cellIs" dxfId="284" priority="98" stopIfTrue="1" operator="between">
      <formula>B215</formula>
      <formula>C215</formula>
    </cfRule>
  </conditionalFormatting>
  <conditionalFormatting sqref="D215:D218">
    <cfRule type="cellIs" dxfId="283" priority="95" stopIfTrue="1" operator="notBetween">
      <formula>B215</formula>
      <formula>C215</formula>
    </cfRule>
    <cfRule type="cellIs" dxfId="282" priority="96" stopIfTrue="1" operator="between">
      <formula>B215</formula>
      <formula>C215</formula>
    </cfRule>
  </conditionalFormatting>
  <conditionalFormatting sqref="D215:D218">
    <cfRule type="cellIs" dxfId="281" priority="92" stopIfTrue="1" operator="notBetween">
      <formula>B215</formula>
      <formula>C215</formula>
    </cfRule>
    <cfRule type="cellIs" dxfId="280" priority="93" stopIfTrue="1" operator="between">
      <formula>B215</formula>
      <formula>C215</formula>
    </cfRule>
    <cfRule type="cellIs" dxfId="279" priority="94" stopIfTrue="1" operator="equal">
      <formula>0</formula>
    </cfRule>
  </conditionalFormatting>
  <conditionalFormatting sqref="D215:D218">
    <cfRule type="cellIs" dxfId="278" priority="89" stopIfTrue="1" operator="equal">
      <formula>0</formula>
    </cfRule>
    <cfRule type="cellIs" dxfId="277" priority="90" stopIfTrue="1" operator="notBetween">
      <formula>B215</formula>
      <formula>C215</formula>
    </cfRule>
    <cfRule type="cellIs" dxfId="276" priority="91" stopIfTrue="1" operator="between">
      <formula>B215</formula>
      <formula>C215</formula>
    </cfRule>
  </conditionalFormatting>
  <conditionalFormatting sqref="E215">
    <cfRule type="cellIs" dxfId="275" priority="86" stopIfTrue="1" operator="equal">
      <formula>0</formula>
    </cfRule>
    <cfRule type="cellIs" dxfId="274" priority="87" stopIfTrue="1" operator="notBetween">
      <formula>B215</formula>
      <formula>C215</formula>
    </cfRule>
    <cfRule type="cellIs" dxfId="273" priority="88" stopIfTrue="1" operator="between">
      <formula>B215</formula>
      <formula>C215</formula>
    </cfRule>
  </conditionalFormatting>
  <conditionalFormatting sqref="E216:E217">
    <cfRule type="cellIs" dxfId="272" priority="83" stopIfTrue="1" operator="equal">
      <formula>0</formula>
    </cfRule>
    <cfRule type="cellIs" dxfId="271" priority="84" stopIfTrue="1" operator="notBetween">
      <formula>B216</formula>
      <formula>C216</formula>
    </cfRule>
    <cfRule type="cellIs" dxfId="270" priority="85" stopIfTrue="1" operator="between">
      <formula>B216</formula>
      <formula>C216</formula>
    </cfRule>
  </conditionalFormatting>
  <conditionalFormatting sqref="E218">
    <cfRule type="cellIs" dxfId="269" priority="80" stopIfTrue="1" operator="equal">
      <formula>0</formula>
    </cfRule>
    <cfRule type="cellIs" dxfId="268" priority="81" stopIfTrue="1" operator="notBetween">
      <formula>B218</formula>
      <formula>C218</formula>
    </cfRule>
    <cfRule type="cellIs" dxfId="267" priority="82" stopIfTrue="1" operator="between">
      <formula>B218</formula>
      <formula>C218</formula>
    </cfRule>
  </conditionalFormatting>
  <conditionalFormatting sqref="D219">
    <cfRule type="cellIs" dxfId="266" priority="78" stopIfTrue="1" operator="notBetween">
      <formula>B219</formula>
      <formula>C219</formula>
    </cfRule>
    <cfRule type="cellIs" dxfId="265" priority="79" stopIfTrue="1" operator="between">
      <formula>B219</formula>
      <formula>C219</formula>
    </cfRule>
  </conditionalFormatting>
  <conditionalFormatting sqref="D219">
    <cfRule type="cellIs" dxfId="264" priority="76" stopIfTrue="1" operator="notBetween">
      <formula>B219</formula>
      <formula>C219</formula>
    </cfRule>
    <cfRule type="cellIs" dxfId="263" priority="77" stopIfTrue="1" operator="between">
      <formula>B219</formula>
      <formula>C219</formula>
    </cfRule>
  </conditionalFormatting>
  <conditionalFormatting sqref="D219">
    <cfRule type="cellIs" dxfId="262" priority="74" stopIfTrue="1" operator="notBetween">
      <formula>B219</formula>
      <formula>C219</formula>
    </cfRule>
    <cfRule type="cellIs" dxfId="261" priority="75" stopIfTrue="1" operator="between">
      <formula>B219</formula>
      <formula>C219</formula>
    </cfRule>
  </conditionalFormatting>
  <conditionalFormatting sqref="D219">
    <cfRule type="cellIs" dxfId="260" priority="72" stopIfTrue="1" operator="notBetween">
      <formula>B219</formula>
      <formula>C219</formula>
    </cfRule>
    <cfRule type="cellIs" dxfId="259" priority="73" stopIfTrue="1" operator="between">
      <formula>B219</formula>
      <formula>C219</formula>
    </cfRule>
  </conditionalFormatting>
  <conditionalFormatting sqref="D219">
    <cfRule type="cellIs" dxfId="258" priority="69" stopIfTrue="1" operator="notBetween">
      <formula>B219</formula>
      <formula>C219</formula>
    </cfRule>
    <cfRule type="cellIs" dxfId="257" priority="70" stopIfTrue="1" operator="between">
      <formula>B219</formula>
      <formula>C219</formula>
    </cfRule>
    <cfRule type="cellIs" dxfId="256" priority="71" stopIfTrue="1" operator="equal">
      <formula>0</formula>
    </cfRule>
  </conditionalFormatting>
  <conditionalFormatting sqref="D219">
    <cfRule type="cellIs" dxfId="255" priority="66" stopIfTrue="1" operator="equal">
      <formula>0</formula>
    </cfRule>
    <cfRule type="cellIs" dxfId="254" priority="67" stopIfTrue="1" operator="notBetween">
      <formula>B219</formula>
      <formula>C219</formula>
    </cfRule>
    <cfRule type="cellIs" dxfId="253" priority="68" stopIfTrue="1" operator="between">
      <formula>B219</formula>
      <formula>C219</formula>
    </cfRule>
  </conditionalFormatting>
  <conditionalFormatting sqref="D219">
    <cfRule type="cellIs" dxfId="252" priority="64" stopIfTrue="1" operator="notBetween">
      <formula>B219</formula>
      <formula>C219</formula>
    </cfRule>
    <cfRule type="cellIs" dxfId="251" priority="65" stopIfTrue="1" operator="between">
      <formula>B219</formula>
      <formula>C219</formula>
    </cfRule>
  </conditionalFormatting>
  <conditionalFormatting sqref="D219">
    <cfRule type="cellIs" dxfId="250" priority="62" stopIfTrue="1" operator="notBetween">
      <formula>B219</formula>
      <formula>C219</formula>
    </cfRule>
    <cfRule type="cellIs" dxfId="249" priority="63" stopIfTrue="1" operator="between">
      <formula>B219</formula>
      <formula>C219</formula>
    </cfRule>
  </conditionalFormatting>
  <conditionalFormatting sqref="D219">
    <cfRule type="cellIs" dxfId="248" priority="60" stopIfTrue="1" operator="notBetween">
      <formula>B219</formula>
      <formula>C219</formula>
    </cfRule>
    <cfRule type="cellIs" dxfId="247" priority="61" stopIfTrue="1" operator="between">
      <formula>B219</formula>
      <formula>C219</formula>
    </cfRule>
  </conditionalFormatting>
  <conditionalFormatting sqref="D219">
    <cfRule type="cellIs" dxfId="246" priority="58" stopIfTrue="1" operator="notBetween">
      <formula>B219</formula>
      <formula>C219</formula>
    </cfRule>
    <cfRule type="cellIs" dxfId="245" priority="59" stopIfTrue="1" operator="between">
      <formula>B219</formula>
      <formula>C219</formula>
    </cfRule>
  </conditionalFormatting>
  <conditionalFormatting sqref="D219">
    <cfRule type="cellIs" dxfId="244" priority="56" stopIfTrue="1" operator="notBetween">
      <formula>B219</formula>
      <formula>C219</formula>
    </cfRule>
    <cfRule type="cellIs" dxfId="243" priority="57" stopIfTrue="1" operator="between">
      <formula>B219</formula>
      <formula>C219</formula>
    </cfRule>
  </conditionalFormatting>
  <conditionalFormatting sqref="D219">
    <cfRule type="cellIs" dxfId="242" priority="53" stopIfTrue="1" operator="notBetween">
      <formula>B219</formula>
      <formula>C219</formula>
    </cfRule>
    <cfRule type="cellIs" dxfId="241" priority="54" stopIfTrue="1" operator="between">
      <formula>B219</formula>
      <formula>C219</formula>
    </cfRule>
    <cfRule type="cellIs" dxfId="240" priority="55" stopIfTrue="1" operator="equal">
      <formula>0</formula>
    </cfRule>
  </conditionalFormatting>
  <conditionalFormatting sqref="D219">
    <cfRule type="cellIs" dxfId="239" priority="50" stopIfTrue="1" operator="equal">
      <formula>0</formula>
    </cfRule>
    <cfRule type="cellIs" dxfId="238" priority="51" stopIfTrue="1" operator="notBetween">
      <formula>B219</formula>
      <formula>C219</formula>
    </cfRule>
    <cfRule type="cellIs" dxfId="237" priority="52" stopIfTrue="1" operator="between">
      <formula>B219</formula>
      <formula>C219</formula>
    </cfRule>
  </conditionalFormatting>
  <conditionalFormatting sqref="E219">
    <cfRule type="cellIs" dxfId="236" priority="47" stopIfTrue="1" operator="equal">
      <formula>0</formula>
    </cfRule>
    <cfRule type="cellIs" dxfId="235" priority="48" stopIfTrue="1" operator="notBetween">
      <formula>B219</formula>
      <formula>C219</formula>
    </cfRule>
    <cfRule type="cellIs" dxfId="234" priority="49" stopIfTrue="1" operator="between">
      <formula>B219</formula>
      <formula>C219</formula>
    </cfRule>
  </conditionalFormatting>
  <conditionalFormatting sqref="D220">
    <cfRule type="cellIs" dxfId="233" priority="45" stopIfTrue="1" operator="notBetween">
      <formula>B220</formula>
      <formula>C220</formula>
    </cfRule>
    <cfRule type="cellIs" dxfId="232" priority="46" stopIfTrue="1" operator="between">
      <formula>B220</formula>
      <formula>C220</formula>
    </cfRule>
  </conditionalFormatting>
  <conditionalFormatting sqref="D220">
    <cfRule type="cellIs" dxfId="231" priority="43" stopIfTrue="1" operator="notBetween">
      <formula>B220</formula>
      <formula>C220</formula>
    </cfRule>
    <cfRule type="cellIs" dxfId="230" priority="44" stopIfTrue="1" operator="between">
      <formula>B220</formula>
      <formula>C220</formula>
    </cfRule>
  </conditionalFormatting>
  <conditionalFormatting sqref="D220">
    <cfRule type="cellIs" dxfId="229" priority="41" stopIfTrue="1" operator="notBetween">
      <formula>B220</formula>
      <formula>C220</formula>
    </cfRule>
    <cfRule type="cellIs" dxfId="228" priority="42" stopIfTrue="1" operator="between">
      <formula>B220</formula>
      <formula>C220</formula>
    </cfRule>
  </conditionalFormatting>
  <conditionalFormatting sqref="D220">
    <cfRule type="cellIs" dxfId="227" priority="39" stopIfTrue="1" operator="notBetween">
      <formula>B220</formula>
      <formula>C220</formula>
    </cfRule>
    <cfRule type="cellIs" dxfId="226" priority="40" stopIfTrue="1" operator="between">
      <formula>B220</formula>
      <formula>C220</formula>
    </cfRule>
  </conditionalFormatting>
  <conditionalFormatting sqref="D220">
    <cfRule type="cellIs" dxfId="225" priority="36" stopIfTrue="1" operator="notBetween">
      <formula>B220</formula>
      <formula>C220</formula>
    </cfRule>
    <cfRule type="cellIs" dxfId="224" priority="37" stopIfTrue="1" operator="between">
      <formula>B220</formula>
      <formula>C220</formula>
    </cfRule>
    <cfRule type="cellIs" dxfId="223" priority="38" stopIfTrue="1" operator="equal">
      <formula>0</formula>
    </cfRule>
  </conditionalFormatting>
  <conditionalFormatting sqref="D220">
    <cfRule type="cellIs" dxfId="222" priority="33" stopIfTrue="1" operator="equal">
      <formula>0</formula>
    </cfRule>
    <cfRule type="cellIs" dxfId="221" priority="34" stopIfTrue="1" operator="notBetween">
      <formula>B220</formula>
      <formula>C220</formula>
    </cfRule>
    <cfRule type="cellIs" dxfId="220" priority="35" stopIfTrue="1" operator="between">
      <formula>B220</formula>
      <formula>C220</formula>
    </cfRule>
  </conditionalFormatting>
  <conditionalFormatting sqref="D220">
    <cfRule type="cellIs" dxfId="219" priority="31" stopIfTrue="1" operator="notBetween">
      <formula>B220</formula>
      <formula>C220</formula>
    </cfRule>
    <cfRule type="cellIs" dxfId="218" priority="32" stopIfTrue="1" operator="between">
      <formula>B220</formula>
      <formula>C220</formula>
    </cfRule>
  </conditionalFormatting>
  <conditionalFormatting sqref="D220">
    <cfRule type="cellIs" dxfId="217" priority="29" stopIfTrue="1" operator="notBetween">
      <formula>B220</formula>
      <formula>C220</formula>
    </cfRule>
    <cfRule type="cellIs" dxfId="216" priority="30" stopIfTrue="1" operator="between">
      <formula>B220</formula>
      <formula>C220</formula>
    </cfRule>
  </conditionalFormatting>
  <conditionalFormatting sqref="D220">
    <cfRule type="cellIs" dxfId="215" priority="27" stopIfTrue="1" operator="notBetween">
      <formula>B220</formula>
      <formula>C220</formula>
    </cfRule>
    <cfRule type="cellIs" dxfId="214" priority="28" stopIfTrue="1" operator="between">
      <formula>B220</formula>
      <formula>C220</formula>
    </cfRule>
  </conditionalFormatting>
  <conditionalFormatting sqref="D220">
    <cfRule type="cellIs" dxfId="213" priority="25" stopIfTrue="1" operator="notBetween">
      <formula>B220</formula>
      <formula>C220</formula>
    </cfRule>
    <cfRule type="cellIs" dxfId="212" priority="26" stopIfTrue="1" operator="between">
      <formula>B220</formula>
      <formula>C220</formula>
    </cfRule>
  </conditionalFormatting>
  <conditionalFormatting sqref="D220">
    <cfRule type="cellIs" dxfId="211" priority="23" stopIfTrue="1" operator="notBetween">
      <formula>B220</formula>
      <formula>C220</formula>
    </cfRule>
    <cfRule type="cellIs" dxfId="210" priority="24" stopIfTrue="1" operator="between">
      <formula>B220</formula>
      <formula>C220</formula>
    </cfRule>
  </conditionalFormatting>
  <conditionalFormatting sqref="D220">
    <cfRule type="cellIs" dxfId="209" priority="20" stopIfTrue="1" operator="notBetween">
      <formula>B220</formula>
      <formula>C220</formula>
    </cfRule>
    <cfRule type="cellIs" dxfId="208" priority="21" stopIfTrue="1" operator="between">
      <formula>B220</formula>
      <formula>C220</formula>
    </cfRule>
    <cfRule type="cellIs" dxfId="207" priority="22" stopIfTrue="1" operator="equal">
      <formula>0</formula>
    </cfRule>
  </conditionalFormatting>
  <conditionalFormatting sqref="D220">
    <cfRule type="cellIs" dxfId="206" priority="17" stopIfTrue="1" operator="equal">
      <formula>0</formula>
    </cfRule>
    <cfRule type="cellIs" dxfId="205" priority="18" stopIfTrue="1" operator="notBetween">
      <formula>B220</formula>
      <formula>C220</formula>
    </cfRule>
    <cfRule type="cellIs" dxfId="204" priority="19" stopIfTrue="1" operator="between">
      <formula>B220</formula>
      <formula>C220</formula>
    </cfRule>
  </conditionalFormatting>
  <conditionalFormatting sqref="E220">
    <cfRule type="cellIs" dxfId="203" priority="14" stopIfTrue="1" operator="equal">
      <formula>0</formula>
    </cfRule>
    <cfRule type="cellIs" dxfId="202" priority="15" stopIfTrue="1" operator="notBetween">
      <formula>B220</formula>
      <formula>C220</formula>
    </cfRule>
    <cfRule type="cellIs" dxfId="201" priority="16" stopIfTrue="1" operator="between">
      <formula>B220</formula>
      <formula>C220</formula>
    </cfRule>
  </conditionalFormatting>
  <conditionalFormatting sqref="E103">
    <cfRule type="cellIs" dxfId="200" priority="12" stopIfTrue="1" operator="notBetween">
      <formula>B103</formula>
      <formula>C103</formula>
    </cfRule>
    <cfRule type="cellIs" dxfId="199" priority="13" stopIfTrue="1" operator="between">
      <formula>B103</formula>
      <formula>C103</formula>
    </cfRule>
  </conditionalFormatting>
  <conditionalFormatting sqref="D103">
    <cfRule type="cellIs" dxfId="198" priority="10" stopIfTrue="1" operator="notBetween">
      <formula>$B$103</formula>
      <formula>$C$103</formula>
    </cfRule>
    <cfRule type="cellIs" dxfId="197" priority="11" stopIfTrue="1" operator="between">
      <formula>$B$103</formula>
      <formula>$C$103</formula>
    </cfRule>
  </conditionalFormatting>
  <conditionalFormatting sqref="D104">
    <cfRule type="cellIs" dxfId="196" priority="7" stopIfTrue="1" operator="notBetween">
      <formula>$B$104</formula>
      <formula>$C$104</formula>
    </cfRule>
    <cfRule type="cellIs" dxfId="195" priority="8" stopIfTrue="1" operator="between">
      <formula>$B$104</formula>
      <formula>$C$104</formula>
    </cfRule>
  </conditionalFormatting>
  <pageMargins left="0.25" right="0.25" top="0.54166666666666663" bottom="0.39" header="0.3" footer="0.3"/>
  <pageSetup paperSize="9" orientation="landscape" verticalDpi="300"/>
  <headerFooter>
    <oddHeader>&amp;CPractitioner:  Briony Tarling Herbal Medicine</oddHeader>
  </headerFooter>
  <ignoredErrors>
    <ignoredError sqref="F113:F115 F13" twoDigitTextYear="1"/>
    <ignoredError sqref="D49:E49 E15:E16 D103:E103"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5500" r:id="rId3" name="Button 380">
              <controlPr defaultSize="0" print="0" autoFill="0" autoPict="0" macro="[0]!PrintFullButton_Click">
                <anchor moveWithCells="1" sizeWithCells="1">
                  <from>
                    <xdr:col>3</xdr:col>
                    <xdr:colOff>431800</xdr:colOff>
                    <xdr:row>243</xdr:row>
                    <xdr:rowOff>165100</xdr:rowOff>
                  </from>
                  <to>
                    <xdr:col>7</xdr:col>
                    <xdr:colOff>50800</xdr:colOff>
                    <xdr:row>247</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4"/>
  <sheetViews>
    <sheetView zoomScale="130" zoomScaleNormal="130" workbookViewId="0">
      <selection activeCell="C8" sqref="C8"/>
    </sheetView>
  </sheetViews>
  <sheetFormatPr baseColWidth="10" defaultRowHeight="15" x14ac:dyDescent="0.2"/>
  <cols>
    <col min="1" max="1" width="15.5" customWidth="1"/>
    <col min="2" max="2" width="14.6640625" customWidth="1"/>
    <col min="3" max="3" width="18" customWidth="1"/>
    <col min="4" max="256" width="8.83203125" customWidth="1"/>
  </cols>
  <sheetData>
    <row r="1" spans="1:8" ht="19" x14ac:dyDescent="0.25">
      <c r="A1" s="106" t="s">
        <v>113</v>
      </c>
      <c r="B1" s="105"/>
      <c r="C1" s="105"/>
      <c r="D1" s="105"/>
      <c r="E1" s="107" t="s">
        <v>128</v>
      </c>
      <c r="F1" s="105"/>
      <c r="G1" s="105"/>
      <c r="H1" s="105"/>
    </row>
    <row r="2" spans="1:8" ht="17" x14ac:dyDescent="0.2">
      <c r="A2" s="107" t="s">
        <v>111</v>
      </c>
      <c r="B2" s="185">
        <v>7.2</v>
      </c>
      <c r="C2" s="142" t="s">
        <v>118</v>
      </c>
      <c r="D2" s="138"/>
      <c r="E2" s="186" t="s">
        <v>330</v>
      </c>
      <c r="F2" s="105"/>
      <c r="G2" s="105"/>
      <c r="H2" s="105"/>
    </row>
    <row r="3" spans="1:8" x14ac:dyDescent="0.2">
      <c r="A3" s="105" t="s">
        <v>89</v>
      </c>
      <c r="B3" s="185">
        <v>4.5</v>
      </c>
      <c r="C3" s="188">
        <f>(B3/$B$2)</f>
        <v>0.625</v>
      </c>
      <c r="D3" s="138"/>
      <c r="E3" s="187" t="s">
        <v>331</v>
      </c>
      <c r="F3" s="105"/>
      <c r="G3" s="105"/>
      <c r="H3" s="105"/>
    </row>
    <row r="4" spans="1:8" x14ac:dyDescent="0.2">
      <c r="A4" s="105" t="s">
        <v>90</v>
      </c>
      <c r="B4" s="185">
        <v>1.9</v>
      </c>
      <c r="C4" s="188">
        <f>(B4/$B$2)</f>
        <v>0.2638888888888889</v>
      </c>
      <c r="D4" s="138"/>
      <c r="E4" s="187" t="s">
        <v>332</v>
      </c>
      <c r="F4" s="105"/>
      <c r="G4" s="105"/>
      <c r="H4" s="105"/>
    </row>
    <row r="5" spans="1:8" x14ac:dyDescent="0.2">
      <c r="A5" s="105" t="s">
        <v>35</v>
      </c>
      <c r="B5" s="185">
        <v>0.5</v>
      </c>
      <c r="C5" s="188">
        <f>(B5/$B$2)</f>
        <v>6.9444444444444448E-2</v>
      </c>
      <c r="D5" s="138"/>
      <c r="E5" s="187" t="s">
        <v>333</v>
      </c>
      <c r="F5" s="105"/>
      <c r="G5" s="105"/>
      <c r="H5" s="105"/>
    </row>
    <row r="6" spans="1:8" x14ac:dyDescent="0.2">
      <c r="A6" s="105" t="s">
        <v>39</v>
      </c>
      <c r="B6" s="185">
        <v>0.28999999999999998</v>
      </c>
      <c r="C6" s="188">
        <f>(B6/$B$2)</f>
        <v>4.0277777777777773E-2</v>
      </c>
      <c r="D6" s="138"/>
      <c r="E6" s="187" t="s">
        <v>334</v>
      </c>
      <c r="F6" s="105"/>
      <c r="G6" s="105"/>
      <c r="H6" s="105"/>
    </row>
    <row r="7" spans="1:8" x14ac:dyDescent="0.2">
      <c r="A7" s="105" t="s">
        <v>37</v>
      </c>
      <c r="B7" s="185">
        <v>7.0000000000000007E-2</v>
      </c>
      <c r="C7" s="188">
        <f>(B7/$B$2)</f>
        <v>9.7222222222222224E-3</v>
      </c>
      <c r="D7" s="138"/>
      <c r="E7" s="187" t="s">
        <v>335</v>
      </c>
      <c r="F7" s="105"/>
      <c r="G7" s="105"/>
      <c r="H7" s="105"/>
    </row>
    <row r="8" spans="1:8" x14ac:dyDescent="0.2">
      <c r="A8" s="110" t="s">
        <v>112</v>
      </c>
      <c r="B8" s="107">
        <f>SUM(B3:B7)</f>
        <v>7.2600000000000007</v>
      </c>
      <c r="C8" s="109">
        <f>SUM(C3:C7)</f>
        <v>1.0083333333333333</v>
      </c>
      <c r="D8" s="105"/>
      <c r="E8" s="105"/>
      <c r="F8" s="105"/>
      <c r="G8" s="105"/>
      <c r="H8" s="105"/>
    </row>
    <row r="9" spans="1:8" x14ac:dyDescent="0.2">
      <c r="A9" s="105"/>
      <c r="B9" s="105"/>
      <c r="C9" s="105"/>
      <c r="D9" s="105"/>
      <c r="E9" s="105"/>
      <c r="F9" s="105"/>
      <c r="G9" s="105"/>
      <c r="H9" s="105"/>
    </row>
    <row r="10" spans="1:8" x14ac:dyDescent="0.2">
      <c r="A10" s="105"/>
      <c r="B10" s="105"/>
      <c r="C10" s="105"/>
      <c r="D10" s="105"/>
      <c r="E10" s="105"/>
      <c r="F10" s="105"/>
      <c r="G10" s="105"/>
      <c r="H10" s="105"/>
    </row>
    <row r="11" spans="1:8" x14ac:dyDescent="0.2">
      <c r="A11" s="105" t="s">
        <v>143</v>
      </c>
      <c r="B11" s="105"/>
      <c r="C11" s="105"/>
      <c r="D11" s="105"/>
      <c r="E11" s="105"/>
      <c r="F11" s="105"/>
      <c r="G11" s="105"/>
      <c r="H11" s="105"/>
    </row>
    <row r="12" spans="1:8" x14ac:dyDescent="0.2">
      <c r="A12" s="105" t="s">
        <v>144</v>
      </c>
      <c r="B12" s="105"/>
      <c r="C12" s="105"/>
      <c r="D12" s="105"/>
      <c r="E12" s="105"/>
      <c r="F12" s="105"/>
      <c r="G12" s="105"/>
      <c r="H12" s="105"/>
    </row>
    <row r="13" spans="1:8" x14ac:dyDescent="0.2">
      <c r="A13" s="105"/>
      <c r="B13" s="105"/>
      <c r="C13" s="105"/>
      <c r="D13" s="105"/>
      <c r="E13" s="105"/>
      <c r="F13" s="105"/>
      <c r="G13" s="105"/>
      <c r="H13" s="105"/>
    </row>
    <row r="14" spans="1:8" x14ac:dyDescent="0.2">
      <c r="A14" s="105"/>
      <c r="B14" s="105"/>
      <c r="C14" s="105"/>
      <c r="D14" s="105"/>
      <c r="E14" s="105"/>
      <c r="F14" s="105"/>
      <c r="G14" s="105"/>
      <c r="H14" s="105"/>
    </row>
  </sheetData>
  <sheetProtection password="A56B" sheet="1"/>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4"/>
  <sheetViews>
    <sheetView zoomScale="120" zoomScaleNormal="120" workbookViewId="0">
      <selection activeCell="B3" sqref="B3"/>
    </sheetView>
  </sheetViews>
  <sheetFormatPr baseColWidth="10" defaultRowHeight="15" x14ac:dyDescent="0.2"/>
  <cols>
    <col min="1" max="1" width="34.5" customWidth="1"/>
    <col min="2" max="2" width="12.33203125" customWidth="1"/>
    <col min="3" max="3" width="8.83203125" customWidth="1"/>
    <col min="4" max="4" width="13.6640625" bestFit="1" customWidth="1"/>
    <col min="5" max="6" width="8.83203125" customWidth="1"/>
    <col min="7" max="7" width="14.33203125" customWidth="1"/>
    <col min="8" max="256" width="8.83203125" customWidth="1"/>
  </cols>
  <sheetData>
    <row r="1" spans="1:8" ht="19" x14ac:dyDescent="0.25">
      <c r="A1" s="106" t="s">
        <v>572</v>
      </c>
      <c r="B1" s="105"/>
      <c r="C1" s="105"/>
      <c r="D1" s="105"/>
      <c r="E1" s="105"/>
      <c r="F1" s="105"/>
      <c r="G1" s="105"/>
      <c r="H1" s="105"/>
    </row>
    <row r="2" spans="1:8" x14ac:dyDescent="0.2">
      <c r="A2" s="107" t="s">
        <v>241</v>
      </c>
      <c r="B2" s="107" t="s">
        <v>242</v>
      </c>
      <c r="C2" s="107" t="s">
        <v>232</v>
      </c>
      <c r="D2" s="107" t="s">
        <v>243</v>
      </c>
      <c r="E2" s="105"/>
      <c r="F2" s="107" t="s">
        <v>258</v>
      </c>
      <c r="G2" s="105"/>
      <c r="H2" s="105"/>
    </row>
    <row r="3" spans="1:8" ht="16" x14ac:dyDescent="0.2">
      <c r="A3" s="105" t="s">
        <v>239</v>
      </c>
      <c r="B3" s="189">
        <v>11.9</v>
      </c>
      <c r="C3" s="111" t="s">
        <v>201</v>
      </c>
      <c r="D3" s="190" t="s">
        <v>244</v>
      </c>
      <c r="E3" s="105"/>
      <c r="F3" s="105" t="s">
        <v>239</v>
      </c>
      <c r="G3" s="191">
        <f>B3/0.153</f>
        <v>77.777777777777786</v>
      </c>
      <c r="H3" s="105" t="s">
        <v>246</v>
      </c>
    </row>
    <row r="4" spans="1:8" ht="16" x14ac:dyDescent="0.2">
      <c r="A4" s="105" t="s">
        <v>240</v>
      </c>
      <c r="B4" s="189">
        <v>30</v>
      </c>
      <c r="C4" s="111" t="s">
        <v>201</v>
      </c>
      <c r="D4" s="190" t="s">
        <v>244</v>
      </c>
      <c r="E4" s="105"/>
      <c r="F4" s="105" t="s">
        <v>240</v>
      </c>
      <c r="G4" s="191">
        <f>B4/0.157</f>
        <v>191.08280254777071</v>
      </c>
      <c r="H4" s="105" t="s">
        <v>246</v>
      </c>
    </row>
    <row r="5" spans="1:8" x14ac:dyDescent="0.2">
      <c r="A5" s="105" t="s">
        <v>210</v>
      </c>
      <c r="B5" s="189">
        <v>0.23</v>
      </c>
      <c r="C5" s="105" t="s">
        <v>228</v>
      </c>
      <c r="D5" s="105"/>
      <c r="E5" s="105"/>
      <c r="F5" s="105" t="s">
        <v>245</v>
      </c>
      <c r="G5" s="192">
        <f>B5 * 100000</f>
        <v>23000</v>
      </c>
      <c r="H5" s="105" t="s">
        <v>246</v>
      </c>
    </row>
    <row r="6" spans="1:8" x14ac:dyDescent="0.2">
      <c r="A6" s="105"/>
      <c r="B6" s="105"/>
      <c r="C6" s="105"/>
      <c r="D6" s="105"/>
      <c r="E6" s="105"/>
      <c r="F6" s="105"/>
      <c r="G6" s="105"/>
      <c r="H6" s="105"/>
    </row>
    <row r="7" spans="1:8" x14ac:dyDescent="0.2">
      <c r="A7" s="105"/>
      <c r="B7" s="105"/>
      <c r="C7" s="105"/>
      <c r="D7" s="105"/>
      <c r="E7" s="105"/>
      <c r="F7" s="105"/>
      <c r="G7" s="105"/>
      <c r="H7" s="105"/>
    </row>
    <row r="8" spans="1:8" x14ac:dyDescent="0.2">
      <c r="A8" s="107" t="s">
        <v>247</v>
      </c>
      <c r="B8" s="193">
        <f>B4/B3</f>
        <v>2.5210084033613445</v>
      </c>
      <c r="C8" s="135" t="s">
        <v>506</v>
      </c>
      <c r="D8" s="105"/>
      <c r="E8" s="105"/>
      <c r="F8" s="105"/>
      <c r="G8" s="105"/>
      <c r="H8" s="105"/>
    </row>
    <row r="9" spans="1:8" x14ac:dyDescent="0.2">
      <c r="A9" s="107" t="s">
        <v>248</v>
      </c>
      <c r="B9" s="194">
        <f>G5*0.003</f>
        <v>69</v>
      </c>
      <c r="C9" s="105" t="s">
        <v>231</v>
      </c>
      <c r="D9" s="105" t="s">
        <v>252</v>
      </c>
      <c r="E9" s="105"/>
      <c r="F9" s="105"/>
      <c r="G9" s="105"/>
      <c r="H9" s="105"/>
    </row>
    <row r="10" spans="1:8" x14ac:dyDescent="0.2">
      <c r="A10" s="107" t="s">
        <v>249</v>
      </c>
      <c r="B10" s="194">
        <f>G4-B9</f>
        <v>122.08280254777071</v>
      </c>
      <c r="C10" s="135" t="s">
        <v>250</v>
      </c>
      <c r="D10" s="108"/>
      <c r="E10" s="112"/>
      <c r="F10" s="105"/>
      <c r="G10" s="105"/>
      <c r="H10" s="105"/>
    </row>
    <row r="11" spans="1:8" x14ac:dyDescent="0.2">
      <c r="A11" s="107" t="s">
        <v>251</v>
      </c>
      <c r="B11" s="244">
        <f>B10/G4</f>
        <v>0.63890000000000002</v>
      </c>
      <c r="C11" s="135" t="s">
        <v>250</v>
      </c>
      <c r="D11" s="105" t="s">
        <v>253</v>
      </c>
      <c r="E11" s="105"/>
      <c r="F11" s="105"/>
      <c r="G11" s="105"/>
      <c r="H11" s="105"/>
    </row>
    <row r="12" spans="1:8" x14ac:dyDescent="0.2">
      <c r="A12" s="105"/>
      <c r="B12" s="105"/>
      <c r="C12" s="105"/>
      <c r="D12" s="105"/>
      <c r="E12" s="105"/>
      <c r="F12" s="105"/>
      <c r="G12" s="105"/>
      <c r="H12" s="105"/>
    </row>
    <row r="13" spans="1:8" x14ac:dyDescent="0.2">
      <c r="A13" s="105"/>
      <c r="B13" s="105"/>
      <c r="C13" s="105"/>
      <c r="D13" s="105"/>
      <c r="E13" s="105"/>
      <c r="F13" s="105"/>
      <c r="G13" s="105"/>
      <c r="H13" s="105"/>
    </row>
    <row r="14" spans="1:8" x14ac:dyDescent="0.2">
      <c r="A14" s="105"/>
      <c r="B14" s="105"/>
      <c r="C14" s="105"/>
      <c r="D14" s="105"/>
      <c r="E14" s="105"/>
      <c r="F14" s="105"/>
      <c r="G14" s="105"/>
      <c r="H14" s="105"/>
    </row>
  </sheetData>
  <sheetProtection password="A56B" sheet="1"/>
  <conditionalFormatting sqref="B8">
    <cfRule type="cellIs" dxfId="194" priority="3" stopIfTrue="1" operator="notBetween">
      <formula>1</formula>
      <formula>1.1</formula>
    </cfRule>
    <cfRule type="cellIs" dxfId="193" priority="4" stopIfTrue="1" operator="between">
      <formula>1</formula>
      <formula>1.1</formula>
    </cfRule>
  </conditionalFormatting>
  <conditionalFormatting sqref="B11">
    <cfRule type="cellIs" dxfId="192" priority="1" stopIfTrue="1" operator="greaterThan">
      <formula>0.15</formula>
    </cfRule>
    <cfRule type="cellIs" dxfId="191" priority="2" stopIfTrue="1" operator="lessThanOrEqual">
      <formula>0.15</formula>
    </cfRule>
  </conditionalFormatting>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111"/>
  <sheetViews>
    <sheetView zoomScale="130" zoomScaleNormal="130" workbookViewId="0">
      <selection activeCell="A3" sqref="A3"/>
    </sheetView>
  </sheetViews>
  <sheetFormatPr baseColWidth="10"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 min="8" max="256" width="8.83203125" customWidth="1"/>
  </cols>
  <sheetData>
    <row r="1" spans="1:7" ht="19" x14ac:dyDescent="0.25">
      <c r="A1" s="300" t="s">
        <v>680</v>
      </c>
      <c r="B1" s="300"/>
      <c r="C1" s="300"/>
      <c r="D1" s="300"/>
      <c r="E1" s="300"/>
      <c r="F1" s="300"/>
      <c r="G1" s="105"/>
    </row>
    <row r="2" spans="1:7" ht="12.75" customHeight="1" x14ac:dyDescent="0.2">
      <c r="A2" s="105"/>
      <c r="B2" s="105" t="s">
        <v>667</v>
      </c>
      <c r="C2" s="252" t="str">
        <f>IF(Setup!G12="","",Setup!G12)</f>
        <v>11.6.24</v>
      </c>
      <c r="D2" s="105"/>
      <c r="E2" s="105"/>
      <c r="F2" s="105"/>
      <c r="G2" s="105"/>
    </row>
    <row r="3" spans="1:7" ht="16" x14ac:dyDescent="0.2">
      <c r="A3" s="128" t="s">
        <v>309</v>
      </c>
      <c r="B3" s="129" t="s">
        <v>316</v>
      </c>
      <c r="C3" s="129" t="s">
        <v>317</v>
      </c>
      <c r="D3" s="129" t="s">
        <v>318</v>
      </c>
      <c r="E3" s="129" t="s">
        <v>320</v>
      </c>
      <c r="F3" s="129" t="s">
        <v>242</v>
      </c>
    </row>
    <row r="4" spans="1:7" x14ac:dyDescent="0.2">
      <c r="A4" s="123" t="s">
        <v>407</v>
      </c>
      <c r="B4" s="124" t="str">
        <f>IF(AND((Results!$D$31 &lt; Results!$B$31),NOT(ISBLANK(Results!$D$31))), "Deficient","")</f>
        <v/>
      </c>
      <c r="C4" s="125" t="str">
        <f>IF(AND((Results!$D$31 &gt;= Results!$B$31), (Results!$D$31 &lt;= Results!$C$31)), "Good","")</f>
        <v/>
      </c>
      <c r="D4" s="126" t="str">
        <f>IF(Results!$D$31 &gt; Results!$C$31, "High","")</f>
        <v/>
      </c>
      <c r="E4" s="127" t="str">
        <f>IF(ISBLANK(Results!$D$31), "N/A","")</f>
        <v>N/A</v>
      </c>
      <c r="F4" s="131" t="str">
        <f>IF(ISBLANK(Results!$D$31), "", Results!$D$31)</f>
        <v/>
      </c>
    </row>
    <row r="5" spans="1:7" x14ac:dyDescent="0.2">
      <c r="A5" t="s">
        <v>408</v>
      </c>
      <c r="B5" s="74" t="str">
        <f>IF(AND((Results!$D$36 &lt; Results!$B$36),NOT(ISBLANK(Results!$D$36))), "Deficient","")</f>
        <v/>
      </c>
      <c r="C5" s="75" t="str">
        <f>IF(AND((Results!$D$36 &gt;= Results!$B$36), (Results!$D$36 &lt;= Results!$C$36)), "Good","")</f>
        <v/>
      </c>
      <c r="D5" s="76" t="str">
        <f>IF(Results!$D$36 &gt; Results!$C$36, "High","")</f>
        <v/>
      </c>
      <c r="E5" s="77" t="str">
        <f>IF(ISBLANK(Results!$D$36), "N/A","")</f>
        <v>N/A</v>
      </c>
      <c r="F5" s="94" t="str">
        <f>IF(ISBLANK(Results!$D$36), "", Results!$D$36)</f>
        <v/>
      </c>
    </row>
    <row r="6" spans="1:7" x14ac:dyDescent="0.2">
      <c r="A6" s="123" t="s">
        <v>495</v>
      </c>
      <c r="B6" s="124" t="str">
        <f>IF(AND((Results!$D$37 &lt; Results!$B$37),NOT(ISBLANK(Results!$D$37))), "Deficient","")</f>
        <v/>
      </c>
      <c r="C6" s="125" t="str">
        <f>IF(AND((Results!$D$37 &gt;= Results!$B$37), (Results!$D$37 &lt;= Results!$C$37)), "Good","")</f>
        <v/>
      </c>
      <c r="D6" s="126" t="str">
        <f>IF(Results!$D$37 &gt; Results!$C$37, "High","")</f>
        <v/>
      </c>
      <c r="E6" s="127" t="str">
        <f>IF(ISBLANK(Results!$D$37), "N/A","")</f>
        <v>N/A</v>
      </c>
      <c r="F6" s="131" t="str">
        <f>IF(ISBLANK(Results!$D$37), "", Results!$D$37)</f>
        <v/>
      </c>
    </row>
    <row r="7" spans="1:7" x14ac:dyDescent="0.2">
      <c r="A7" t="s">
        <v>496</v>
      </c>
      <c r="B7" s="74" t="str">
        <f>IF(AND((Results!$D$38 &lt; Results!$B$38),NOT(ISBLANK(Results!$D$38))), "Deficient","")</f>
        <v/>
      </c>
      <c r="C7" s="75" t="str">
        <f>IF(AND((Results!$D$38 &gt;= Results!$B$38), (Results!$D$38 &lt;= Results!$C$38)), "Good","")</f>
        <v/>
      </c>
      <c r="D7" s="76" t="str">
        <f>IF(Results!$D$38 &gt; Results!$C$38, "High","")</f>
        <v/>
      </c>
      <c r="E7" s="77" t="str">
        <f>IF(ISBLANK(Results!$D$38), "N/A","")</f>
        <v>N/A</v>
      </c>
      <c r="F7" s="94" t="str">
        <f>IF(ISBLANK(Results!$D$38), "", Results!$D$38)</f>
        <v/>
      </c>
    </row>
    <row r="8" spans="1:7" x14ac:dyDescent="0.2">
      <c r="A8" s="123" t="s">
        <v>654</v>
      </c>
      <c r="B8" s="124" t="str">
        <f>IF(AND((Results!$D$42 &lt; Results!$B$42),NOT(ISBLANK(Results!$D$42))), "Deficient","")</f>
        <v/>
      </c>
      <c r="C8" s="125" t="str">
        <f>IF(AND((Results!$D$42 &gt;= Results!$B$42), (Results!$D$42 &lt;= Results!$C$42)), "Good","")</f>
        <v/>
      </c>
      <c r="D8" s="126" t="str">
        <f>IF(Results!$D$42 &gt; Results!$C$42, "High","")</f>
        <v/>
      </c>
      <c r="E8" s="127" t="str">
        <f>IF(ISBLANK(Results!$D$42), "N/A","")</f>
        <v>N/A</v>
      </c>
      <c r="F8" s="131" t="str">
        <f>IF(ISBLANK(Results!$D$42), "", Results!$D$42)</f>
        <v/>
      </c>
    </row>
    <row r="9" spans="1:7" x14ac:dyDescent="0.2">
      <c r="A9" s="227" t="s">
        <v>466</v>
      </c>
      <c r="B9" s="228" t="str">
        <f>IF(AND((Results!$D$43 &lt; Results!$B$43),NOT(ISBLANK(Results!$D$43))), "Deficient","")</f>
        <v/>
      </c>
      <c r="C9" s="229" t="str">
        <f>IF(AND((Results!$D$43 &gt;= Results!$B$43), (Results!$D$43 &lt;= Results!$C$43)), "Good","")</f>
        <v/>
      </c>
      <c r="D9" s="230" t="str">
        <f>IF(Results!$D$43 &gt; Results!$C$43, "High","")</f>
        <v/>
      </c>
      <c r="E9" s="231" t="str">
        <f>IF(ISBLANK(Results!$D$43), "N/A","")</f>
        <v>N/A</v>
      </c>
      <c r="F9" s="232" t="str">
        <f>IF(ISBLANK(Results!$D$43), "", Results!$D$43)</f>
        <v/>
      </c>
    </row>
    <row r="10" spans="1:7" x14ac:dyDescent="0.2">
      <c r="A10" s="123" t="s">
        <v>302</v>
      </c>
      <c r="B10" s="124" t="str">
        <f>IF(AND((Results!$D$41 &lt; Results!$B$41),NOT(ISBLANK(Results!$D$41))), "Deficient","")</f>
        <v/>
      </c>
      <c r="C10" s="125" t="str">
        <f>IF(AND((Results!$D$41 &gt;= Results!$B$41), (Results!$D$41 &lt;= Results!$C$41)), "Good","")</f>
        <v/>
      </c>
      <c r="D10" s="126" t="str">
        <f>IF(Results!$D$41 &gt; Results!$C$41, "High","")</f>
        <v/>
      </c>
      <c r="E10" s="127" t="str">
        <f>IF(ISBLANK(Results!$D$41), "N/A","")</f>
        <v>N/A</v>
      </c>
      <c r="F10" s="131" t="str">
        <f>IF(ISBLANK(Results!$D$41), "", Results!$D$41)</f>
        <v/>
      </c>
    </row>
    <row r="11" spans="1:7" x14ac:dyDescent="0.2">
      <c r="A11" s="227" t="s">
        <v>303</v>
      </c>
      <c r="B11" s="228" t="str">
        <f>IF(AND((Results!$D$71 &lt; Results!$B$71),NOT(ISBLANK(Results!$D$71))), "Deficient","")</f>
        <v/>
      </c>
      <c r="C11" s="229" t="str">
        <f>IF(AND((Results!$D$71 &gt;= Results!$B$71), (Results!$D$71 &lt;= Results!$C$71)), "Good","")</f>
        <v>Good</v>
      </c>
      <c r="D11" s="230" t="str">
        <f>IF(Results!$D$71 &gt; Results!$C$71, "High","")</f>
        <v/>
      </c>
      <c r="E11" s="231" t="str">
        <f>IF(ISBLANK(Results!$D$71), "N/A","")</f>
        <v/>
      </c>
      <c r="F11" s="232">
        <f>IF(ISBLANK(Results!$D$71), "", Results!$D$71)</f>
        <v>74</v>
      </c>
    </row>
    <row r="12" spans="1:7" x14ac:dyDescent="0.2">
      <c r="A12" s="123" t="s">
        <v>655</v>
      </c>
      <c r="B12" s="124" t="str">
        <f>IF(AND((Results!$D$114 &lt; Results!$B$114),NOT(ISBLANK(Results!$D$114))), "Deficient","")</f>
        <v/>
      </c>
      <c r="C12" s="125" t="str">
        <f>IF(AND((Results!$D$114 &gt;= Results!$B$114), (Results!$D$114 &lt;= Results!$C$114)), "Good","")</f>
        <v/>
      </c>
      <c r="D12" s="126" t="str">
        <f>IF(Results!$D$114 &gt; Results!$C$114, "High","")</f>
        <v/>
      </c>
      <c r="E12" s="127" t="str">
        <f>IF(ISBLANK(Results!$D$114), "N/A","")</f>
        <v>N/A</v>
      </c>
      <c r="F12" s="131" t="str">
        <f>IF(ISBLANK(Results!$D$114), "", Results!$D$114)</f>
        <v/>
      </c>
    </row>
    <row r="13" spans="1:7" x14ac:dyDescent="0.2">
      <c r="A13" s="227" t="s">
        <v>240</v>
      </c>
      <c r="B13" s="228" t="str">
        <f>IF(AND((Results!$D$115 &lt; Results!$B$115),NOT(ISBLANK(Results!$D$115))), "Deficient","")</f>
        <v/>
      </c>
      <c r="C13" s="229" t="str">
        <f>IF(AND((Results!$D$115 &gt;= Results!$B$115), (Results!$D$115 &lt;= Results!$C$115)), "Good","")</f>
        <v/>
      </c>
      <c r="D13" s="230" t="str">
        <f>IF(Results!$D$115 &gt; Results!$C$115, "High","")</f>
        <v/>
      </c>
      <c r="E13" s="231" t="str">
        <f>IF(ISBLANK(Results!$D$115), "N/A","")</f>
        <v>N/A</v>
      </c>
      <c r="F13" s="232" t="str">
        <f>IF(ISBLANK(Results!$D$115), "", Results!$D$115)</f>
        <v/>
      </c>
    </row>
    <row r="14" spans="1:7" x14ac:dyDescent="0.2">
      <c r="A14" s="123" t="s">
        <v>156</v>
      </c>
      <c r="B14" s="124" t="str">
        <f>IF(AND((Results!$D$108 &lt; Results!$B$108),NOT(ISBLANK(Results!$D$108))), "Deficient","")</f>
        <v/>
      </c>
      <c r="C14" s="125" t="str">
        <f>IF(AND((Results!$D$108 &gt;= Results!$B$108), (Results!$D$108 &lt;= Results!$C$108)), "Good","")</f>
        <v/>
      </c>
      <c r="D14" s="126" t="str">
        <f>IF(Results!$D$108 &gt; Results!$C$108, "High","")</f>
        <v/>
      </c>
      <c r="E14" s="127" t="str">
        <f>IF(ISBLANK(Results!$D$108), "N/A","")</f>
        <v>N/A</v>
      </c>
      <c r="F14" s="131" t="str">
        <f>IF(ISBLANK(Results!$D$108), "", Results!$D$108)</f>
        <v/>
      </c>
    </row>
    <row r="15" spans="1:7" x14ac:dyDescent="0.2">
      <c r="A15" s="227" t="s">
        <v>52</v>
      </c>
      <c r="B15" s="228" t="str">
        <f>IF(AND((Results!$D$68 &lt; Results!$B$68),NOT(ISBLANK(Results!$D$68))), "Deficient","")</f>
        <v/>
      </c>
      <c r="C15" s="229" t="str">
        <f>IF(AND((Results!$D$68 &gt;= Results!$B$68), (Results!$D$68 &lt;= Results!$C$68)), "Good","")</f>
        <v>Good</v>
      </c>
      <c r="D15" s="230" t="str">
        <f>IF(Results!$D$68 &gt; Results!$C$68, "High","")</f>
        <v/>
      </c>
      <c r="E15" s="231" t="str">
        <f>IF(ISBLANK(Results!$D$68), "N/A","")</f>
        <v/>
      </c>
      <c r="F15" s="232">
        <f>IF(ISBLANK(Results!$D$68), "", Results!$D$68)</f>
        <v>2.35</v>
      </c>
    </row>
    <row r="16" spans="1:7" x14ac:dyDescent="0.2">
      <c r="A16" s="123" t="s">
        <v>43</v>
      </c>
      <c r="B16" s="124" t="str">
        <f>IF(AND((Results!$D$52 &lt; Results!$B$52),NOT(ISBLANK(Results!$D$52))), "Deficient","")</f>
        <v/>
      </c>
      <c r="C16" s="125" t="str">
        <f>IF(AND((Results!$D$52 &gt;= Results!$B$52), (Results!$D$52 &lt;= Results!$C$52)), "Good","")</f>
        <v>Good</v>
      </c>
      <c r="D16" s="126" t="str">
        <f>IF(Results!$D$52 &gt; Results!$C$52, "High","")</f>
        <v/>
      </c>
      <c r="E16" s="127" t="str">
        <f>IF(ISBLANK(Results!$D$52), "N/A","")</f>
        <v/>
      </c>
      <c r="F16" s="131">
        <f>IF(ISBLANK(Results!$D$52), "", Results!$D$52)</f>
        <v>4.5</v>
      </c>
    </row>
    <row r="17" spans="1:6" x14ac:dyDescent="0.2">
      <c r="A17" s="227" t="s">
        <v>324</v>
      </c>
      <c r="B17" s="228" t="str">
        <f>IF(AND((Results!$D$69 &lt; Results!$B$69),NOT(ISBLANK(Results!$D$69))), "Deficient","")</f>
        <v/>
      </c>
      <c r="C17" s="229" t="str">
        <f>IF(AND((Results!$D$69 &gt;= Results!$B$69), (Results!$D$69 &lt;= Results!$C$69)), "Good","")</f>
        <v>Good</v>
      </c>
      <c r="D17" s="230" t="str">
        <f>IF(Results!$D$69 &gt; Results!$C$69, "High","")</f>
        <v/>
      </c>
      <c r="E17" s="231" t="str">
        <f>IF(ISBLANK(Results!$D$69), "N/A","")</f>
        <v/>
      </c>
      <c r="F17" s="232">
        <f>IF(ISBLANK(Results!$D$69), "", Results!$D$69)</f>
        <v>1.3</v>
      </c>
    </row>
    <row r="18" spans="1:6" x14ac:dyDescent="0.2">
      <c r="A18" s="123" t="s">
        <v>70</v>
      </c>
      <c r="B18" s="124" t="str">
        <f>IF(AND((Results!$D$45 &lt; Results!$B$45),NOT(ISBLANK(Results!$D$45))), "Deficient","")</f>
        <v>Deficient</v>
      </c>
      <c r="C18" s="125" t="str">
        <f>IF(AND((Results!$D$45 &gt;= Results!$B$45), (Results!$D$45 &lt;= Results!$C$45)), "Good","")</f>
        <v/>
      </c>
      <c r="D18" s="126" t="str">
        <f>IF(Results!$D$45 &gt; Results!$C$45, "High","")</f>
        <v/>
      </c>
      <c r="E18" s="127" t="str">
        <f>IF(ISBLANK(Results!$D$45), "N/A","")</f>
        <v/>
      </c>
      <c r="F18" s="131">
        <f>IF(ISBLANK(Results!$D$45), "", Results!$D$45)</f>
        <v>4.3</v>
      </c>
    </row>
    <row r="19" spans="1:6" x14ac:dyDescent="0.2">
      <c r="A19" s="227" t="s">
        <v>319</v>
      </c>
      <c r="B19" s="228" t="str">
        <f>IF(AND((Results!$D$46 &lt; Results!$B$46),NOT(ISBLANK(Results!$D$46))), "Low","")</f>
        <v/>
      </c>
      <c r="C19" s="229" t="str">
        <f>IF(AND((Results!$D$46 &gt;= Results!$B$46), (Results!$D$46 &lt;= Results!$C$46)), "Good","")</f>
        <v/>
      </c>
      <c r="D19" s="230" t="str">
        <f>IF(Results!$D$46 &gt; Results!$C$46, "High","")</f>
        <v>High</v>
      </c>
      <c r="E19" s="231" t="str">
        <f>IF(ISBLANK(Results!$D$46), "N/A","")</f>
        <v/>
      </c>
      <c r="F19" s="232">
        <f>IF(ISBLANK(Results!$D$46), "", Results!$D$46)</f>
        <v>1.7</v>
      </c>
    </row>
    <row r="20" spans="1:6" x14ac:dyDescent="0.2">
      <c r="A20" s="123" t="s">
        <v>329</v>
      </c>
      <c r="B20" s="124" t="str">
        <f>IF(AND((Results!$D$51 &lt; Results!$B$51),NOT(ISBLANK(Results!$D$51))), "Deficient","")</f>
        <v/>
      </c>
      <c r="C20" s="125" t="str">
        <f>IF(AND((Results!$D$51 &gt;= Results!$B$51), (Results!$D$51 &lt;= Results!$C$51)), "Good","")</f>
        <v>Good</v>
      </c>
      <c r="D20" s="126" t="str">
        <f>IF(Results!$D$51 &gt; Results!$C$51, "High","")</f>
        <v/>
      </c>
      <c r="E20" s="127" t="str">
        <f>IF(ISBLANK(Results!$D$51), "N/A","")</f>
        <v/>
      </c>
      <c r="F20" s="131">
        <f>IF(ISBLANK(Results!$D$51), "", Results!$D$51)</f>
        <v>139</v>
      </c>
    </row>
    <row r="21" spans="1:6" x14ac:dyDescent="0.2">
      <c r="A21" s="227" t="s">
        <v>44</v>
      </c>
      <c r="B21" s="228" t="str">
        <f>IF(AND((Results!$D$53 &lt; Results!$B$53),NOT(ISBLANK(Results!$D$53))), "Deficient","")</f>
        <v/>
      </c>
      <c r="C21" s="229" t="str">
        <f>IF(AND((Results!$D$53 &gt;= Results!$B$53), (Results!$D$53 &lt;= Results!$C$53)), "Good","")</f>
        <v>Good</v>
      </c>
      <c r="D21" s="230" t="str">
        <f>IF(Results!$D$53 &gt; Results!$C$53, "High","")</f>
        <v/>
      </c>
      <c r="E21" s="231" t="str">
        <f>IF(ISBLANK(Results!$D$53), "N/A","")</f>
        <v/>
      </c>
      <c r="F21" s="232">
        <f>IF(ISBLANK(Results!$D$53), "", Results!$D$53)</f>
        <v>101</v>
      </c>
    </row>
    <row r="22" spans="1:6" ht="16" x14ac:dyDescent="0.2">
      <c r="A22" s="128" t="s">
        <v>416</v>
      </c>
      <c r="B22" s="129" t="s">
        <v>434</v>
      </c>
      <c r="C22" s="129" t="s">
        <v>317</v>
      </c>
      <c r="D22" s="129" t="s">
        <v>318</v>
      </c>
      <c r="E22" s="129" t="s">
        <v>320</v>
      </c>
      <c r="F22" s="129" t="s">
        <v>242</v>
      </c>
    </row>
    <row r="23" spans="1:6" x14ac:dyDescent="0.2">
      <c r="A23" s="123" t="s">
        <v>187</v>
      </c>
      <c r="B23" s="124" t="str">
        <f>IF(AND((Results!$D$6 &lt; Results!$B$6),NOT(ISBLANK(Results!$D$6))), "Low","")</f>
        <v/>
      </c>
      <c r="C23" s="125" t="str">
        <f>IF(AND((Results!$D$6 &gt;= Results!$B$6), (Results!$D$6 &lt;= Results!$C$6)), "Good","")</f>
        <v/>
      </c>
      <c r="D23" s="126" t="str">
        <f>IF(Results!$D$6 &gt; Results!$C$6, "High","")</f>
        <v/>
      </c>
      <c r="E23" s="127" t="str">
        <f>IF(ISBLANK(Results!$D$6), "N/A","")</f>
        <v>N/A</v>
      </c>
      <c r="F23" s="131" t="str">
        <f>IF(ISBLANK(Results!$D$6), "", Results!$D$6)</f>
        <v/>
      </c>
    </row>
    <row r="24" spans="1:6" x14ac:dyDescent="0.2">
      <c r="A24" t="s">
        <v>188</v>
      </c>
      <c r="B24" s="74" t="str">
        <f>IF(AND((Results!$D$7 &lt; Results!$B$7),NOT(ISBLANK(Results!$D$7))), "Low","")</f>
        <v>Low</v>
      </c>
      <c r="C24" s="75" t="str">
        <f>IF(AND((Results!$D$7 &gt;= Results!$B$7), (Results!$D$7 &lt;= Results!$C$7)), "Good","")</f>
        <v/>
      </c>
      <c r="D24" s="76" t="str">
        <f>IF(Results!$D$7 &gt; Results!$C$7, "High","")</f>
        <v/>
      </c>
      <c r="E24" s="77" t="str">
        <f>IF(ISBLANK(Results!$D$7), "N/A","")</f>
        <v/>
      </c>
      <c r="F24" s="94">
        <f>IF(ISBLANK(Results!$D$7), "", Results!$D$7)</f>
        <v>120</v>
      </c>
    </row>
    <row r="25" spans="1:6" x14ac:dyDescent="0.2">
      <c r="A25" s="123" t="s">
        <v>654</v>
      </c>
      <c r="B25" s="124" t="str">
        <f>IF(AND((Results!$D$42 &lt; Results!$B$42),NOT(ISBLANK(Results!$D$42))), "Low","")</f>
        <v/>
      </c>
      <c r="C25" s="125" t="str">
        <f>IF(AND((Results!$D$42 &gt;= Results!$B$42), (Results!$D$42 &lt;= Results!$C$42)), "Good","")</f>
        <v/>
      </c>
      <c r="D25" s="126" t="str">
        <f>IF(Results!$D$42 &gt; Results!$C$42, "High","")</f>
        <v/>
      </c>
      <c r="E25" s="127" t="str">
        <f>IF(ISBLANK(Results!$D$42), "N/A","")</f>
        <v>N/A</v>
      </c>
      <c r="F25" s="131" t="str">
        <f>IF(ISBLANK(Results!$D$42), "", Results!$D$42)</f>
        <v/>
      </c>
    </row>
    <row r="26" spans="1:6" x14ac:dyDescent="0.2">
      <c r="A26" s="227" t="s">
        <v>466</v>
      </c>
      <c r="B26" s="228" t="str">
        <f>IF(AND((Results!$D$43 &lt; Results!$B$43),NOT(ISBLANK(Results!$D$43))), "Low","")</f>
        <v/>
      </c>
      <c r="C26" s="229" t="str">
        <f>IF(AND((Results!$D$43 &gt;= Results!$B$43), (Results!$D$43 &lt;= Results!$C$43)), "Good","")</f>
        <v/>
      </c>
      <c r="D26" s="230" t="str">
        <f>IF(Results!$D$43 &gt; Results!$C$43, "High","")</f>
        <v/>
      </c>
      <c r="E26" s="231" t="str">
        <f>IF(ISBLANK(Results!$D$43), "N/A","")</f>
        <v>N/A</v>
      </c>
      <c r="F26" s="232" t="str">
        <f>IF(ISBLANK(Results!$D$43), "", Results!$D$43)</f>
        <v/>
      </c>
    </row>
    <row r="27" spans="1:6" x14ac:dyDescent="0.2">
      <c r="A27" s="123" t="s">
        <v>302</v>
      </c>
      <c r="B27" s="124" t="str">
        <f>IF(AND((Results!$D$41 &lt; Results!$B$41),NOT(ISBLANK(Results!$D$41))), "Low","")</f>
        <v/>
      </c>
      <c r="C27" s="125" t="str">
        <f>IF(AND((Results!$D$41 &gt;= Results!$B$41), (Results!$D$41 &lt;= Results!$C$41)), "Good","")</f>
        <v/>
      </c>
      <c r="D27" s="126" t="str">
        <f>IF(Results!$D$41 &gt; Results!$C$41, "High","")</f>
        <v/>
      </c>
      <c r="E27" s="127" t="str">
        <f>IF(ISBLANK(Results!$D$41), "N/A","")</f>
        <v>N/A</v>
      </c>
      <c r="F27" s="131" t="str">
        <f>IF(ISBLANK(Results!$D$41), "", Results!$D$41)</f>
        <v/>
      </c>
    </row>
    <row r="28" spans="1:6" x14ac:dyDescent="0.2">
      <c r="A28" s="227" t="s">
        <v>655</v>
      </c>
      <c r="B28" s="228" t="str">
        <f>IF(AND((Results!$D$114 &lt; Results!$B$114),NOT(ISBLANK(Results!$D$114))), "Low","")</f>
        <v/>
      </c>
      <c r="C28" s="229" t="str">
        <f>IF(AND((Results!$D$114 &gt;= Results!$B$114), (Results!$D$114 &lt;= Results!$C$114)), "Good","")</f>
        <v/>
      </c>
      <c r="D28" s="230" t="str">
        <f>IF(Results!$D$114 &gt; Results!$C$114, "High","")</f>
        <v/>
      </c>
      <c r="E28" s="231" t="str">
        <f>IF(ISBLANK(Results!$D$114), "N/A","")</f>
        <v>N/A</v>
      </c>
      <c r="F28" s="232" t="str">
        <f>IF(ISBLANK(Results!$D$114), "", Results!$D$114)</f>
        <v/>
      </c>
    </row>
    <row r="29" spans="1:6" ht="16" x14ac:dyDescent="0.2">
      <c r="A29" s="128" t="s">
        <v>311</v>
      </c>
      <c r="B29" s="129"/>
      <c r="C29" s="129"/>
      <c r="D29" s="129"/>
      <c r="E29" s="129" t="s">
        <v>320</v>
      </c>
      <c r="F29" s="129"/>
    </row>
    <row r="30" spans="1:6" x14ac:dyDescent="0.2">
      <c r="A30" s="123" t="s">
        <v>312</v>
      </c>
      <c r="B30" s="126" t="str">
        <f>IF(OR((Setup!H13 = "Y"),(Setup!M13="y")), "Low","")</f>
        <v/>
      </c>
      <c r="C30" s="123"/>
      <c r="D30" s="123"/>
      <c r="E30" s="124" t="str">
        <f>IF(AND((Setup!H13 = ""),(Setup!M13="")), "Unknown","")</f>
        <v>Unknown</v>
      </c>
      <c r="F30" s="123"/>
    </row>
    <row r="31" spans="1:6" x14ac:dyDescent="0.2">
      <c r="A31" t="s">
        <v>313</v>
      </c>
      <c r="B31" s="76" t="str">
        <f>IF(Setup!C13 = "Y", "Likely","")</f>
        <v/>
      </c>
      <c r="E31" s="74" t="str">
        <f>IF(Setup!C13 = "", "Unknown","")</f>
        <v>Unknown</v>
      </c>
    </row>
    <row r="32" spans="1:6" x14ac:dyDescent="0.2">
      <c r="A32" s="123" t="s">
        <v>507</v>
      </c>
      <c r="B32" s="126" t="str">
        <f>IF(OR((Setup!H13 = "Y"),(Setup!M13="y")), "Yes","")</f>
        <v/>
      </c>
      <c r="C32" s="123"/>
      <c r="D32" s="123"/>
      <c r="E32" s="124" t="str">
        <f>IF(AND((Setup!H13 = ""),(Setup!M13="")), "Unknown","")</f>
        <v>Unknown</v>
      </c>
      <c r="F32" s="123"/>
    </row>
    <row r="33" spans="1:6" ht="16" x14ac:dyDescent="0.2">
      <c r="A33" s="128" t="s">
        <v>304</v>
      </c>
      <c r="B33" s="129" t="s">
        <v>316</v>
      </c>
      <c r="C33" s="129" t="s">
        <v>317</v>
      </c>
      <c r="D33" s="129" t="s">
        <v>318</v>
      </c>
      <c r="E33" s="129" t="s">
        <v>320</v>
      </c>
      <c r="F33" s="129" t="s">
        <v>242</v>
      </c>
    </row>
    <row r="34" spans="1:6" x14ac:dyDescent="0.2">
      <c r="A34" s="123" t="s">
        <v>435</v>
      </c>
      <c r="B34" s="124" t="str">
        <f>IF(AND((Results!D111 &lt; Results!B111),NOT(ISBLANK(Results!D111))), "Low","")</f>
        <v/>
      </c>
      <c r="C34" s="125" t="str">
        <f>IF(AND((Results!D111 &gt;= Results!B111), (Results!D111 &lt;= Results!C111)), "Good","")</f>
        <v/>
      </c>
      <c r="D34" s="126" t="str">
        <f>IF(Results!D111 &gt; Results!C111, "High","")</f>
        <v/>
      </c>
      <c r="E34" s="127" t="str">
        <f>IF(ISBLANK(Results!D111), "N/A","")</f>
        <v>N/A</v>
      </c>
      <c r="F34" s="131" t="str">
        <f>IF(ISBLANK(Results!D111), "", Results!D111)</f>
        <v/>
      </c>
    </row>
    <row r="35" spans="1:6" x14ac:dyDescent="0.2">
      <c r="A35" t="s">
        <v>491</v>
      </c>
      <c r="B35" s="74" t="str">
        <f>IF(AND((Results!D112 &lt; Results!B112),NOT(ISBLANK(Results!D112))), "Low","")</f>
        <v/>
      </c>
      <c r="C35" s="75" t="str">
        <f>IF(AND((Results!D111 &gt;= Results!B111), (Results!D111 &lt;= Results!C111)), "Good","")</f>
        <v/>
      </c>
      <c r="D35" s="76" t="str">
        <f>IF(Results!D112 &gt; Results!C112, "High","")</f>
        <v/>
      </c>
      <c r="E35" s="77" t="str">
        <f>IF(ISBLANK(Results!D112), "N/A","")</f>
        <v>N/A</v>
      </c>
      <c r="F35" s="94" t="str">
        <f>IF(ISBLANK(Results!D112), "", Results!D112)</f>
        <v/>
      </c>
    </row>
    <row r="36" spans="1:6" x14ac:dyDescent="0.2">
      <c r="A36" s="123" t="s">
        <v>492</v>
      </c>
      <c r="B36" s="124" t="str">
        <f>IF(AND((Results!D100 &lt; Results!B100),NOT(ISBLANK(Results!D100))), "Low","")</f>
        <v/>
      </c>
      <c r="C36" s="125" t="str">
        <f>IF(AND((Results!D100 &gt;= Results!B100), (Results!D100 &lt;= Results!C100), (Results!$D$100 &lt;&gt; 0)), "Good","")</f>
        <v/>
      </c>
      <c r="D36" s="126" t="str">
        <f>IF(Results!D100 &gt; Results!C100, "High","")</f>
        <v/>
      </c>
      <c r="E36" s="127" t="str">
        <f>IF(ISBLANK(Results!D100), "N/A","")</f>
        <v>N/A</v>
      </c>
      <c r="F36" s="131" t="str">
        <f>IF(ISBLANK(Results!D100), "", Results!D100)</f>
        <v/>
      </c>
    </row>
    <row r="37" spans="1:6" x14ac:dyDescent="0.2">
      <c r="A37" t="s">
        <v>493</v>
      </c>
      <c r="B37" s="74" t="str">
        <f>IF(AND((Results!D95 &lt; Results!B95),NOT(ISBLANK(Results!D95))), "Low","")</f>
        <v/>
      </c>
      <c r="C37" s="75" t="str">
        <f>IF(AND((Results!D95 &gt;= Results!B95), (Results!D95 &lt;= Results!C95), (Results!$D$95 &lt;&gt; 0)), "Good","")</f>
        <v/>
      </c>
      <c r="D37" s="76" t="str">
        <f>IF(Results!D95 &gt; Results!C95, "High","")</f>
        <v/>
      </c>
      <c r="E37" s="77" t="str">
        <f>IF(ISBLANK(Results!D95), "N/A","")</f>
        <v>N/A</v>
      </c>
      <c r="F37" s="94" t="str">
        <f>IF(ISBLANK(Results!D95), "", Results!D95)</f>
        <v/>
      </c>
    </row>
    <row r="38" spans="1:6" ht="16" x14ac:dyDescent="0.2">
      <c r="A38" s="128" t="s">
        <v>305</v>
      </c>
      <c r="B38" s="129" t="s">
        <v>434</v>
      </c>
      <c r="C38" s="129" t="s">
        <v>317</v>
      </c>
      <c r="D38" s="129" t="s">
        <v>318</v>
      </c>
      <c r="E38" s="129" t="s">
        <v>320</v>
      </c>
      <c r="F38" s="129" t="s">
        <v>242</v>
      </c>
    </row>
    <row r="39" spans="1:6" x14ac:dyDescent="0.2">
      <c r="A39" s="123" t="s">
        <v>70</v>
      </c>
      <c r="B39" s="126" t="str">
        <f>IF(AND((Results!$D$45 &lt; Results!$B$45),NOT(ISBLANK(Results!$D$45))), "Low","")</f>
        <v>Low</v>
      </c>
      <c r="C39" s="125" t="str">
        <f>IF(AND((Results!$D$45 &gt;= Results!$B$45), (Results!$D$45 &lt;= Results!$C$45)), "Good","")</f>
        <v/>
      </c>
      <c r="D39" s="126" t="str">
        <f>IF(Results!$D$45 &gt; Results!$C$45, "High","")</f>
        <v/>
      </c>
      <c r="E39" s="127" t="str">
        <f>IF(ISBLANK(Results!$D$45), "N/A","")</f>
        <v/>
      </c>
      <c r="F39" s="131">
        <f>IF(ISBLANK(Results!$D$45), "", Results!$D$45)</f>
        <v>4.3</v>
      </c>
    </row>
    <row r="40" spans="1:6" x14ac:dyDescent="0.2">
      <c r="A40" t="s">
        <v>164</v>
      </c>
      <c r="B40" s="74" t="str">
        <f>IF(AND((Results!$D$46 &lt; Results!$B$46),NOT(ISBLANK(Results!$D$46))), "Low","")</f>
        <v/>
      </c>
      <c r="C40" s="75" t="str">
        <f>IF(AND((Results!$D$46 &gt;= Results!$B$46), (Results!$D$46 &lt;= Results!$C$46)), "Good","")</f>
        <v/>
      </c>
      <c r="D40" s="76" t="str">
        <f>IF(Results!$D$46 &gt; Results!$C$46, "High","")</f>
        <v>High</v>
      </c>
      <c r="E40" s="77" t="str">
        <f>IF(ISBLANK(Results!$D$46), "N/A","")</f>
        <v/>
      </c>
      <c r="F40" s="94">
        <f>IF(ISBLANK(Results!$D$46), "", Results!$D$46)</f>
        <v>1.7</v>
      </c>
    </row>
    <row r="41" spans="1:6" x14ac:dyDescent="0.2">
      <c r="A41" s="123" t="s">
        <v>421</v>
      </c>
      <c r="B41" s="124" t="str">
        <f>IF(AND((Results!$D$62 &lt; Results!$B$62),NOT(ISBLANK(Results!$D$62))), "Low","")</f>
        <v>Low</v>
      </c>
      <c r="C41" s="125" t="str">
        <f>IF(AND((Results!$D$62 &gt;= Results!$B$62), (Results!$D$62 &lt;= Results!$C$62)), "Good","")</f>
        <v/>
      </c>
      <c r="D41" s="126" t="str">
        <f>IF(Results!$D$62 &gt; Results!$C$62, "High","")</f>
        <v/>
      </c>
      <c r="E41" s="127" t="str">
        <f>IF(ISBLANK(Results!$D$62), "N/A","")</f>
        <v/>
      </c>
      <c r="F41" s="131">
        <f>IF(ISBLANK(Results!$D$62), "", Results!$D$62)</f>
        <v>6</v>
      </c>
    </row>
    <row r="42" spans="1:6" x14ac:dyDescent="0.2">
      <c r="A42" t="s">
        <v>417</v>
      </c>
      <c r="B42" s="74" t="str">
        <f>IF(AND((Results!$D$63 &lt; Results!$B$63),NOT(ISBLANK(Results!$D$63))), "Low","")</f>
        <v/>
      </c>
      <c r="C42" s="75" t="str">
        <f>IF(AND((Results!$D$63 &gt;= Results!$B$63), (Results!$D$63 &lt;= Results!$C$63)), "Good","")</f>
        <v/>
      </c>
      <c r="D42" s="76" t="str">
        <f>IF(Results!$D$63 &gt; Results!$C$63, "High","")</f>
        <v/>
      </c>
      <c r="E42" s="77" t="str">
        <f>IF(ISBLANK(Results!$D$63), "N/A","")</f>
        <v>N/A</v>
      </c>
      <c r="F42" s="94" t="str">
        <f>IF(ISBLANK(Results!$D$63), "", Results!$D$63)</f>
        <v/>
      </c>
    </row>
    <row r="43" spans="1:6" x14ac:dyDescent="0.2">
      <c r="A43" s="123" t="s">
        <v>418</v>
      </c>
      <c r="B43" s="124" t="str">
        <f>IF(AND((Results!$D$64 &lt; Results!$B$64),NOT(ISBLANK(Results!$D$64))), "Low","")</f>
        <v/>
      </c>
      <c r="C43" s="125" t="str">
        <f>IF(AND((Results!$D$64 &gt;= Results!$B$64), (Results!$D$64 &lt;= Results!$C$64)), "Good","")</f>
        <v>Good</v>
      </c>
      <c r="D43" s="126" t="str">
        <f>IF(Results!$D$64 &gt; Results!$C$64, "High","")</f>
        <v/>
      </c>
      <c r="E43" s="127" t="str">
        <f>IF(ISBLANK(Results!$D$64), "N/A","")</f>
        <v/>
      </c>
      <c r="F43" s="131">
        <f>IF(ISBLANK(Results!$D$64), "", Results!$D$64)</f>
        <v>22</v>
      </c>
    </row>
    <row r="44" spans="1:6" x14ac:dyDescent="0.2">
      <c r="A44" t="s">
        <v>419</v>
      </c>
      <c r="B44" s="74" t="str">
        <f>IF(AND((Results!$D$65 &lt; Results!$B$65),NOT(ISBLANK(Results!$D$65))), "Low","")</f>
        <v/>
      </c>
      <c r="C44" s="75" t="str">
        <f>IF(AND((Results!$D$65 &gt;= Results!$B$65), (Results!$D$65 &lt;= Results!$C$65)), "Good","")</f>
        <v>Good</v>
      </c>
      <c r="D44" s="76" t="str">
        <f>IF(Results!$D$65 &gt; Results!$C$65, "High","")</f>
        <v/>
      </c>
      <c r="E44" s="77" t="str">
        <f>IF(ISBLANK(Results!$D$65), "N/A","")</f>
        <v/>
      </c>
      <c r="F44" s="94">
        <f>IF(ISBLANK(Results!$D$65), "", Results!$D$65)</f>
        <v>28</v>
      </c>
    </row>
    <row r="45" spans="1:6" x14ac:dyDescent="0.2">
      <c r="A45" s="123" t="s">
        <v>420</v>
      </c>
      <c r="B45" s="124" t="str">
        <f>IF(AND((Results!$D$66 &lt; Results!$B$66),NOT(ISBLANK(Results!$D$66))), "Low","")</f>
        <v/>
      </c>
      <c r="C45" s="125" t="str">
        <f>IF(AND((Results!$D$66 &gt;= Results!$B$66), (Results!$D$66 &lt;= Results!$C$66)), "Good","")</f>
        <v/>
      </c>
      <c r="D45" s="126" t="str">
        <f>IF(Results!$D$66 &gt; Results!$C$66, "High","")</f>
        <v>High</v>
      </c>
      <c r="E45" s="127" t="str">
        <f>IF(ISBLANK(Results!$D$66), "N/A","")</f>
        <v/>
      </c>
      <c r="F45" s="131">
        <f>IF(ISBLANK(Results!$D$66), "", Results!$D$66)</f>
        <v>35</v>
      </c>
    </row>
    <row r="46" spans="1:6" ht="16" x14ac:dyDescent="0.2">
      <c r="A46" s="128" t="s">
        <v>306</v>
      </c>
      <c r="B46" s="129" t="s">
        <v>434</v>
      </c>
      <c r="C46" s="129" t="s">
        <v>317</v>
      </c>
      <c r="D46" s="129" t="s">
        <v>318</v>
      </c>
      <c r="E46" s="129" t="s">
        <v>320</v>
      </c>
      <c r="F46" s="129" t="s">
        <v>242</v>
      </c>
    </row>
    <row r="47" spans="1:6" x14ac:dyDescent="0.2">
      <c r="A47" s="130" t="s">
        <v>422</v>
      </c>
      <c r="B47" s="124" t="str">
        <f>IF(AND((Results!$D$57 &lt; Results!$B$57),NOT(ISBLANK(Results!$D$57))), "Low","")</f>
        <v/>
      </c>
      <c r="C47" s="125" t="str">
        <f>IF(AND((Results!$D$57 &gt;= Results!$B$57), (Results!$D$57 &lt;= Results!$C$57)), "Good","")</f>
        <v>Good</v>
      </c>
      <c r="D47" s="126" t="str">
        <f>IF(Results!$D$57 &gt; Results!$C$57, "High","")</f>
        <v/>
      </c>
      <c r="E47" s="127" t="str">
        <f>IF(ISBLANK(Results!$D$57), "N/A","")</f>
        <v/>
      </c>
      <c r="F47" s="131">
        <f>IF(ISBLANK(Results!$D$57), "", Results!$D$57)</f>
        <v>5.2</v>
      </c>
    </row>
    <row r="48" spans="1:6" x14ac:dyDescent="0.2">
      <c r="A48" t="s">
        <v>423</v>
      </c>
      <c r="B48" s="74" t="str">
        <f>IF(AND((Results!$D$58 &lt; Results!$B$58),NOT(ISBLANK(Results!$D$58))), "Low","")</f>
        <v>Low</v>
      </c>
      <c r="C48" s="75" t="str">
        <f>IF(AND((Results!$D$58 &gt;= Results!$B$58), (Results!$D$58 &lt;= Results!$C$58)), "Good","")</f>
        <v/>
      </c>
      <c r="D48" s="76" t="str">
        <f>IF(Results!$D$58 &gt; Results!$C$58, "High","")</f>
        <v/>
      </c>
      <c r="E48" s="77" t="str">
        <f>IF(ISBLANK(Results!$D$58), "N/A","")</f>
        <v/>
      </c>
      <c r="F48" s="94">
        <f>IF(ISBLANK(Results!$D$58), "", Results!$D$58)</f>
        <v>56</v>
      </c>
    </row>
    <row r="49" spans="1:6" x14ac:dyDescent="0.2">
      <c r="A49" s="123" t="s">
        <v>424</v>
      </c>
      <c r="B49" s="124" t="str">
        <f>IF(AND((Results!$D$59 &lt; Results!$B$59),NOT(ISBLANK(Results!$D$59))), "Low","")</f>
        <v/>
      </c>
      <c r="C49" s="125" t="str">
        <f>IF(AND((Results!$D$59 &gt;= Results!$B$59), (Results!$D$59 &lt;= Results!$C$59)), "Good","")</f>
        <v>Good</v>
      </c>
      <c r="D49" s="126" t="str">
        <f>IF(Results!$D$59 &gt; Results!$C$59, "High","")</f>
        <v/>
      </c>
      <c r="E49" s="127" t="str">
        <f>IF(ISBLANK(Results!$D$59), "N/A","")</f>
        <v/>
      </c>
      <c r="F49" s="131">
        <f>IF(ISBLANK(Results!$D$59), "", Results!$D$59)</f>
        <v>0.28999999999999998</v>
      </c>
    </row>
    <row r="50" spans="1:6" x14ac:dyDescent="0.2">
      <c r="A50" t="s">
        <v>425</v>
      </c>
      <c r="B50" s="74" t="str">
        <f>IF(AND((Results!$D$60 &lt; Results!$B$60),NOT(ISBLANK(Results!$D$60))), "Low","")</f>
        <v/>
      </c>
      <c r="C50" s="75" t="str">
        <f>IF(AND((Results!$D$60 &gt;= Results!$B$60), (Results!$D$60 &lt;= Results!$C$60)), "Good","")</f>
        <v>Good</v>
      </c>
      <c r="D50" s="76" t="str">
        <f>IF(Results!$D$60 &gt; Results!$C$60, "High","")</f>
        <v/>
      </c>
      <c r="E50" s="77" t="str">
        <f>IF(ISBLANK(Results!$D$60), "N/A","")</f>
        <v/>
      </c>
      <c r="F50" s="77">
        <f>IF(ISBLANK(Results!$D$60), "", Results!$D$60)</f>
        <v>90</v>
      </c>
    </row>
    <row r="51" spans="1:6" ht="16" x14ac:dyDescent="0.2">
      <c r="A51" s="128" t="s">
        <v>307</v>
      </c>
      <c r="B51" s="129" t="s">
        <v>434</v>
      </c>
      <c r="C51" s="129" t="s">
        <v>317</v>
      </c>
      <c r="D51" s="129" t="s">
        <v>318</v>
      </c>
      <c r="E51" s="129" t="s">
        <v>320</v>
      </c>
      <c r="F51" s="129" t="s">
        <v>242</v>
      </c>
    </row>
    <row r="52" spans="1:6" x14ac:dyDescent="0.2">
      <c r="A52" s="123" t="s">
        <v>56</v>
      </c>
      <c r="B52" s="124" t="str">
        <f>IF(AND((Results!$D$75 &lt; Results!$B$75),NOT(ISBLANK(Results!$D$75))), "Low","")</f>
        <v/>
      </c>
      <c r="C52" s="125" t="str">
        <f>IF(AND((Results!$D$75 &gt;= Results!$B$75), (Results!$D$75 &lt;= Results!$C$75)), "Good","")</f>
        <v/>
      </c>
      <c r="D52" s="126" t="str">
        <f>IF(Results!$D$75 &gt; Results!$C$75, "High","")</f>
        <v/>
      </c>
      <c r="E52" s="127" t="str">
        <f>IF(ISBLANK(Results!$D$75), "N/A","")</f>
        <v>N/A</v>
      </c>
      <c r="F52" s="127" t="str">
        <f>IF(ISBLANK(Results!$D$75), "", Results!$D$75)</f>
        <v/>
      </c>
    </row>
    <row r="53" spans="1:6" x14ac:dyDescent="0.2">
      <c r="A53" t="s">
        <v>426</v>
      </c>
      <c r="B53" s="74" t="str">
        <f>IF(AND((Results!$D$76 &lt; Results!$B$76),NOT(ISBLANK(Results!$D$76))), "Low","")</f>
        <v/>
      </c>
      <c r="C53" s="75" t="str">
        <f>IF(AND((Results!$D$76 &gt;= Results!$B$76), (Results!$D$76 &lt;= Results!$C$76)), "Good","")</f>
        <v/>
      </c>
      <c r="D53" s="76" t="str">
        <f>IF(Results!$D$76 &gt; Results!$C$76, "High","")</f>
        <v/>
      </c>
      <c r="E53" s="77" t="str">
        <f>IF(ISBLANK(Results!$D$76), "N/A","")</f>
        <v>N/A</v>
      </c>
      <c r="F53" s="77" t="str">
        <f>IF(ISBLANK(Results!$D$76), "", Results!$D$76)</f>
        <v/>
      </c>
    </row>
    <row r="54" spans="1:6" x14ac:dyDescent="0.2">
      <c r="A54" s="123" t="s">
        <v>427</v>
      </c>
      <c r="B54" s="124" t="str">
        <f>IF(AND((Results!$D$77 &lt; Results!$B$77),NOT(ISBLANK(Results!$D$77))), "Low","")</f>
        <v/>
      </c>
      <c r="C54" s="125" t="str">
        <f>IF(AND((Results!$D$77 &gt;= Results!$B$77), (Results!$D$77 &lt;= Results!$C$77)), "Good","")</f>
        <v/>
      </c>
      <c r="D54" s="126" t="str">
        <f>IF(Results!$D$77 &gt; Results!$C$77, "High","")</f>
        <v/>
      </c>
      <c r="E54" s="127" t="str">
        <f>IF(ISBLANK(Results!$D$77), "N/A","")</f>
        <v>N/A</v>
      </c>
      <c r="F54" s="127" t="str">
        <f>IF(ISBLANK(Results!$D$77), "", Results!$D$77)</f>
        <v/>
      </c>
    </row>
    <row r="55" spans="1:6" x14ac:dyDescent="0.2">
      <c r="A55" t="s">
        <v>428</v>
      </c>
      <c r="B55" s="74" t="str">
        <f>IF(AND((Results!$D$78 &lt; Results!$B$78),NOT(ISBLANK(Results!$D$78))), "Low","")</f>
        <v/>
      </c>
      <c r="C55" s="75" t="str">
        <f>IF(AND((Results!$D$78 &gt;= Results!$B$78), (Results!$D$78 &lt;= Results!$C$78)), "Good","")</f>
        <v/>
      </c>
      <c r="D55" s="76" t="str">
        <f>IF(AND(Results!$D$78 &lt;&gt; "", Results!$D$78 &gt; Results!$C$78), "High","")</f>
        <v/>
      </c>
      <c r="E55" s="77" t="str">
        <f>IF(Results!$D$78 ="", "N/A","")</f>
        <v>N/A</v>
      </c>
      <c r="F55" s="94" t="str">
        <f>IF(ISBLANK(Results!$D$78), "", Results!$D$78)</f>
        <v/>
      </c>
    </row>
    <row r="56" spans="1:6" x14ac:dyDescent="0.2">
      <c r="A56" s="123" t="s">
        <v>429</v>
      </c>
      <c r="B56" s="124"/>
      <c r="C56" s="125"/>
      <c r="D56" s="126"/>
      <c r="E56" s="127"/>
      <c r="F56" s="131"/>
    </row>
    <row r="57" spans="1:6" x14ac:dyDescent="0.2">
      <c r="A57" t="s">
        <v>655</v>
      </c>
      <c r="B57" s="230" t="str">
        <f>IF(AND((Results!$D$114 &lt; Results!$B$114),NOT(ISBLANK(Results!$D$114))), "Low","")</f>
        <v/>
      </c>
      <c r="C57" s="229" t="str">
        <f>IF(AND((Results!$D$114 &gt;= Results!$B$114), (Results!$D$114 &lt;= Results!$C$114)), "Good","")</f>
        <v/>
      </c>
      <c r="D57" s="230" t="str">
        <f>IF(Results!$D$114 &gt; Results!$C$114, "High","")</f>
        <v/>
      </c>
      <c r="E57" s="231" t="str">
        <f>IF(ISBLANK(Results!$D$114), "N/A","")</f>
        <v>N/A</v>
      </c>
      <c r="F57" s="232" t="str">
        <f>IF(ISBLANK(Results!$D$114), "", Results!$D$114)</f>
        <v/>
      </c>
    </row>
    <row r="58" spans="1:6" x14ac:dyDescent="0.2">
      <c r="A58" s="123" t="s">
        <v>156</v>
      </c>
      <c r="B58" s="126" t="str">
        <f>IF(AND((Results!$D$108 &lt; Results!$B$108),NOT(ISBLANK(Results!$D$108))), "Low","")</f>
        <v/>
      </c>
      <c r="C58" s="125" t="str">
        <f>IF(AND((Results!$D$108 &gt;= Results!$B$108), (Results!$D$108 &lt;= Results!$C$108)), "Good","")</f>
        <v/>
      </c>
      <c r="D58" s="126" t="str">
        <f>IF(Results!$D$108 &gt; Results!$C$108, "High","")</f>
        <v/>
      </c>
      <c r="E58" s="127" t="str">
        <f>IF(ISBLANK(Results!$D$108), "N/A","")</f>
        <v>N/A</v>
      </c>
      <c r="F58" s="131" t="str">
        <f>IF(ISBLANK(Results!$D$108), "", Results!$D$108)</f>
        <v/>
      </c>
    </row>
    <row r="59" spans="1:6" ht="16" x14ac:dyDescent="0.2">
      <c r="A59" s="128" t="s">
        <v>308</v>
      </c>
      <c r="B59" s="129" t="s">
        <v>434</v>
      </c>
      <c r="C59" s="129" t="s">
        <v>317</v>
      </c>
      <c r="D59" s="129" t="s">
        <v>318</v>
      </c>
      <c r="E59" s="129" t="s">
        <v>320</v>
      </c>
      <c r="F59" s="129" t="s">
        <v>242</v>
      </c>
    </row>
    <row r="60" spans="1:6" x14ac:dyDescent="0.2">
      <c r="A60" s="123" t="s">
        <v>430</v>
      </c>
      <c r="B60" s="124" t="str">
        <f>IF(AND((Results!$D$18 &lt; Results!$B$18),NOT(ISBLANK(Results!$D$18))), "Low","")</f>
        <v/>
      </c>
      <c r="C60" s="125" t="str">
        <f>IF(AND((Results!$D$18 &gt;= Results!$B$18), (Results!$D$18 &lt;= Results!$C$18)), "Good","")</f>
        <v>Good</v>
      </c>
      <c r="D60" s="126" t="str">
        <f>IF(Results!$D$18 &gt; Results!$C$18, "High","")</f>
        <v/>
      </c>
      <c r="E60" s="127" t="str">
        <f>IF(ISBLANK(Results!$D$18), "N/A","")</f>
        <v/>
      </c>
      <c r="F60" s="131">
        <f>IF(ISBLANK(Results!$D$18), "", Results!$D$18)</f>
        <v>7.2</v>
      </c>
    </row>
    <row r="61" spans="1:6" x14ac:dyDescent="0.2">
      <c r="A61" s="227" t="s">
        <v>89</v>
      </c>
      <c r="B61" s="228" t="str">
        <f>IF(AND((Results!$D$19 &lt; Results!$B$19),NOT(ISBLANK(Results!$D$19))), "Low","")</f>
        <v/>
      </c>
      <c r="C61" s="229" t="str">
        <f>IF(AND((Results!$D$19 &gt;= Results!$B$19), (Results!$D$19 &lt;= Results!$C$19)), "Good","")</f>
        <v/>
      </c>
      <c r="D61" s="230" t="str">
        <f>IF(Results!$D$19 &gt; Results!$C$19, "High","")</f>
        <v>High</v>
      </c>
      <c r="E61" s="231" t="str">
        <f>IF(ISBLANK(Results!$D$19), "N/A","")</f>
        <v/>
      </c>
      <c r="F61" s="232">
        <f>IF(ISBLANK(Results!$D$19), "", Results!$D$19)</f>
        <v>63</v>
      </c>
    </row>
    <row r="62" spans="1:6" x14ac:dyDescent="0.2">
      <c r="A62" s="123" t="s">
        <v>90</v>
      </c>
      <c r="B62" s="124" t="str">
        <f>IF(AND((Results!$D$20 &lt; Results!$B$20),NOT(ISBLANK(Results!$D$20))), "Low","")</f>
        <v/>
      </c>
      <c r="C62" s="125" t="str">
        <f>IF(AND((Results!$D$20 &gt;= Results!$B$20), (Results!$D$20 &lt;= Results!$C$20)), "Good","")</f>
        <v>Good</v>
      </c>
      <c r="D62" s="126" t="str">
        <f>IF(Results!$D$20 &gt; Results!$C$20, "High","")</f>
        <v/>
      </c>
      <c r="E62" s="127" t="str">
        <f>IF(ISBLANK(Results!$D$20), "N/A","")</f>
        <v/>
      </c>
      <c r="F62" s="131">
        <f>IF(ISBLANK(Results!$D$20), "", Results!$D$20)</f>
        <v>26</v>
      </c>
    </row>
    <row r="63" spans="1:6" x14ac:dyDescent="0.2">
      <c r="A63" t="s">
        <v>433</v>
      </c>
      <c r="B63" s="74" t="str">
        <f>IF(AND((Results!$D$25 &lt; Results!$B$25),NOT(ISBLANK(Results!$D$25))), "Low","")</f>
        <v/>
      </c>
      <c r="C63" s="75" t="str">
        <f>IF(AND((Results!$D$25 &gt;= Results!$B$25), (Results!$D$25 &lt;= Results!$C$25)), "Good","")</f>
        <v>Good</v>
      </c>
      <c r="D63" s="76" t="str">
        <f>IF(AND(Results!$D$25 &gt; Results!$C$25, Results!$D25 &lt;&gt;""), "High","")</f>
        <v/>
      </c>
      <c r="E63" s="77" t="str">
        <f>IF(Results!$D$25 = "", "N/A","")</f>
        <v/>
      </c>
      <c r="F63" s="94">
        <f>IF(ISBLANK(Results!$D$25), "", Results!$D$25)</f>
        <v>2.4230769230769229</v>
      </c>
    </row>
    <row r="64" spans="1:6" x14ac:dyDescent="0.2">
      <c r="A64" s="123" t="s">
        <v>431</v>
      </c>
      <c r="B64" s="124" t="str">
        <f>IF(AND((Results!$D$73 &lt; Results!$B$73),NOT(ISBLANK(Results!$D$73))), "Low","")</f>
        <v/>
      </c>
      <c r="C64" s="125" t="str">
        <f>IF(AND((Results!$D$73 &gt;= Results!$B$73), (Results!$D$73 &lt;= Results!$C$73)), "Good","")</f>
        <v/>
      </c>
      <c r="D64" s="126" t="str">
        <f>IF(Results!$D$73 &gt; Results!$C$73, "High","")</f>
        <v>High</v>
      </c>
      <c r="E64" s="127" t="str">
        <f>IF(ISBLANK(Results!$D$73), "N/A","")</f>
        <v/>
      </c>
      <c r="F64" s="131">
        <f>IF(ISBLANK(Results!$D$73), "", Results!$D$73)</f>
        <v>31</v>
      </c>
    </row>
    <row r="65" spans="1:6" x14ac:dyDescent="0.2">
      <c r="A65" t="s">
        <v>156</v>
      </c>
      <c r="B65" s="76" t="str">
        <f>IF(AND((Results!$D$108 &lt; Results!$B$108),NOT(ISBLANK(Results!$D$108))), "Low","")</f>
        <v/>
      </c>
      <c r="C65" s="75" t="str">
        <f>IF(AND((Results!$D$108 &gt;= Results!$B$108), (Results!$D$108 &lt;= Results!$C$108)), "Good","")</f>
        <v/>
      </c>
      <c r="D65" s="76" t="str">
        <f>IF(Results!$D$108 &gt; Results!$C$108, "High","")</f>
        <v/>
      </c>
      <c r="E65" s="77" t="str">
        <f>IF(ISBLANK(Results!$D$108), "N/A","")</f>
        <v>N/A</v>
      </c>
      <c r="F65" s="94" t="str">
        <f>IF(ISBLANK(Results!$D$108), "", Results!$D$108)</f>
        <v/>
      </c>
    </row>
    <row r="66" spans="1:6" x14ac:dyDescent="0.2">
      <c r="A66" s="123" t="s">
        <v>655</v>
      </c>
      <c r="B66" s="126" t="str">
        <f>IF(AND((Results!$D$114 &lt; Results!$B$114),NOT(ISBLANK(Results!$D$114))), "Low","")</f>
        <v/>
      </c>
      <c r="C66" s="125" t="str">
        <f>IF(AND((Results!$D$114 &gt;= Results!$B$114), (Results!$D$114 &lt;= Results!$C$114)), "Good","")</f>
        <v/>
      </c>
      <c r="D66" s="126" t="str">
        <f>IF(Results!$D$114 &gt; Results!$C$114, "High","")</f>
        <v/>
      </c>
      <c r="E66" s="127" t="str">
        <f>IF(ISBLANK(Results!$D$114), "N/A","")</f>
        <v>N/A</v>
      </c>
      <c r="F66" s="131" t="str">
        <f>IF(ISBLANK(Results!$D$114), "", Results!$D$114)</f>
        <v/>
      </c>
    </row>
    <row r="67" spans="1:6" ht="16" x14ac:dyDescent="0.2">
      <c r="A67" s="128" t="s">
        <v>310</v>
      </c>
      <c r="B67" s="129" t="s">
        <v>434</v>
      </c>
      <c r="C67" s="129" t="s">
        <v>317</v>
      </c>
      <c r="D67" s="129" t="s">
        <v>318</v>
      </c>
      <c r="E67" s="129" t="s">
        <v>320</v>
      </c>
      <c r="F67" s="129" t="s">
        <v>242</v>
      </c>
    </row>
    <row r="68" spans="1:6" x14ac:dyDescent="0.2">
      <c r="A68" s="123" t="s">
        <v>432</v>
      </c>
      <c r="B68" s="124" t="str">
        <f>IF(AND((Results!$D$27 &lt; Results!$B$27),NOT(ISBLANK(Results!$D$27))), "Low","")</f>
        <v/>
      </c>
      <c r="C68" s="125" t="str">
        <f>IF(AND((Results!$D$27 &lt;&gt; ""), (Results!$D$27 &gt;= Results!$B$27), (Results!$D$27 &lt;= Results!$C$27)), "Good","")</f>
        <v/>
      </c>
      <c r="D68" s="126" t="str">
        <f>IF(Results!$D$27 &gt; Results!$C$27, "High","")</f>
        <v>High</v>
      </c>
      <c r="E68" s="127" t="str">
        <f>IF(ISBLANK(Results!$D$27), "N/A","")</f>
        <v/>
      </c>
      <c r="F68" s="131">
        <f>IF(ISBLANK(Results!$D$27), "", Results!$D$27)</f>
        <v>7</v>
      </c>
    </row>
    <row r="69" spans="1:6" x14ac:dyDescent="0.2">
      <c r="A69" t="s">
        <v>702</v>
      </c>
      <c r="B69" s="74" t="str">
        <f>IF(AND((Results!$D$28 &lt; Results!$B$28),NOT(ISBLANK(Results!$D$28))), "Low","")</f>
        <v/>
      </c>
      <c r="C69" s="75" t="str">
        <f>IF(AND((Results!$D$28 &lt;&gt; ""), (Results!$D$28 &gt;= Results!$B$28), (Results!$D$28 &lt;= Results!$C$28)), "Good","")</f>
        <v/>
      </c>
      <c r="D69" s="76" t="str">
        <f>IF(Results!$D$28 &gt; Results!$C$28, "High","")</f>
        <v/>
      </c>
      <c r="E69" s="77" t="str">
        <f>IF(ISBLANK(Results!$D$28), "N/A","")</f>
        <v>N/A</v>
      </c>
      <c r="F69" s="94" t="str">
        <f>IF(ISBLANK(Results!$D$28), "", Results!$D$28)</f>
        <v/>
      </c>
    </row>
    <row r="70" spans="1:6" x14ac:dyDescent="0.2">
      <c r="A70" s="123" t="s">
        <v>703</v>
      </c>
      <c r="B70" s="124" t="str">
        <f>IF(AND((Results!$D$29 &lt; Results!$B$29),NOT(ISBLANK(Results!$D$29))), "Low","")</f>
        <v/>
      </c>
      <c r="C70" s="125" t="str">
        <f>IF(AND((Results!$D$29 &lt;&gt; ""), (Results!$D$29 &gt;= Results!$B$29), (Results!$D$29 &lt;= Results!$C$29)), "Good","")</f>
        <v/>
      </c>
      <c r="D70" s="126" t="str">
        <f>IF(Results!$D$29 &gt; Results!$C$29, "High","")</f>
        <v/>
      </c>
      <c r="E70" s="127" t="str">
        <f>IF(ISBLANK(Results!$D$29), "N/A","")</f>
        <v>N/A</v>
      </c>
      <c r="F70" s="131" t="str">
        <f>IF(ISBLANK(Results!$D$29), "", Results!$D$29)</f>
        <v/>
      </c>
    </row>
    <row r="71" spans="1:6" x14ac:dyDescent="0.2">
      <c r="A71" s="227" t="s">
        <v>159</v>
      </c>
      <c r="B71" s="228" t="str">
        <f>IF(AND((Results!$D$109 &lt; Results!$B$109),NOT(ISBLANK(Results!$D$109))), "Low","")</f>
        <v/>
      </c>
      <c r="C71" s="229" t="str">
        <f>IF(AND((Results!$D$109 &gt;= Results!$B$109), (Results!$D$109 &lt;= Results!$C$109)), "Good","")</f>
        <v/>
      </c>
      <c r="D71" s="230" t="str">
        <f>IF(Results!$D$109 &gt; Results!$C$109, "High","")</f>
        <v/>
      </c>
      <c r="E71" s="231" t="str">
        <f>IF(ISBLANK(Results!$D$109), "N/A","")</f>
        <v>N/A</v>
      </c>
      <c r="F71" s="232" t="str">
        <f>IF(ISBLANK(Results!$D$109), "", Results!$D$109)</f>
        <v/>
      </c>
    </row>
    <row r="72" spans="1:6" x14ac:dyDescent="0.2">
      <c r="A72" s="123" t="s">
        <v>156</v>
      </c>
      <c r="B72" s="126" t="str">
        <f>IF(AND((Results!$D$108 &lt; Results!$B$108),NOT(ISBLANK(Results!$D$108))), "Low","")</f>
        <v/>
      </c>
      <c r="C72" s="125" t="str">
        <f>IF(AND((Results!$D$108 &gt;= Results!$B$108), (Results!$D$108 &lt;= Results!$C$108)), "Good","")</f>
        <v/>
      </c>
      <c r="D72" s="126" t="str">
        <f>IF(Results!$D$108 &gt; Results!$C$108, "High","")</f>
        <v/>
      </c>
      <c r="E72" s="127" t="str">
        <f>IF(ISBLANK(Results!$D$108), "N/A","")</f>
        <v>N/A</v>
      </c>
      <c r="F72" s="131" t="str">
        <f>IF(ISBLANK(Results!$D$108), "", Results!$D$108)</f>
        <v/>
      </c>
    </row>
    <row r="73" spans="1:6" ht="16" x14ac:dyDescent="0.2">
      <c r="A73" s="128" t="s">
        <v>314</v>
      </c>
      <c r="B73" s="129" t="s">
        <v>434</v>
      </c>
      <c r="C73" s="129" t="s">
        <v>317</v>
      </c>
      <c r="D73" s="129" t="s">
        <v>318</v>
      </c>
      <c r="E73" s="129" t="s">
        <v>320</v>
      </c>
      <c r="F73" s="129" t="s">
        <v>242</v>
      </c>
    </row>
    <row r="74" spans="1:6" x14ac:dyDescent="0.2">
      <c r="A74" s="123" t="s">
        <v>424</v>
      </c>
      <c r="B74" s="124" t="str">
        <f>IF(AND((Results!$D$59 &lt; Results!$B$59),NOT(ISBLANK(Results!$D$59))), "Low","")</f>
        <v/>
      </c>
      <c r="C74" s="125" t="str">
        <f>IF(AND((Results!$D$59 &gt;= Results!$B$59), (Results!$D$59 &lt;= Results!$C$59)), "Good","")</f>
        <v>Good</v>
      </c>
      <c r="D74" s="126" t="str">
        <f>IF(Results!$D$59 &gt; Results!$C$59, "High","")</f>
        <v/>
      </c>
      <c r="E74" s="127" t="str">
        <f>IF(ISBLANK(Results!$D$59), "N/A","")</f>
        <v/>
      </c>
      <c r="F74" s="127">
        <f>IF(ISBLANK(Results!$D$59), "", Results!$D$59)</f>
        <v>0.28999999999999998</v>
      </c>
    </row>
    <row r="75" spans="1:6" x14ac:dyDescent="0.2">
      <c r="A75" t="s">
        <v>159</v>
      </c>
      <c r="B75" s="74" t="str">
        <f>IF(AND((Results!$D$109 &lt; Results!$B$109),NOT(ISBLANK(Results!$D$109))), "Low","")</f>
        <v/>
      </c>
      <c r="C75" s="75" t="str">
        <f>IF(AND((Results!$D$109 &gt;= Results!$B$109), (Results!$D$109 &lt;= Results!$C$109)), "Good","")</f>
        <v/>
      </c>
      <c r="D75" s="76" t="str">
        <f>IF(Results!$D$109 &gt; Results!$C$109, "High","")</f>
        <v/>
      </c>
      <c r="E75" s="77" t="str">
        <f>IF(ISBLANK(Results!$D$109), "N/A","")</f>
        <v>N/A</v>
      </c>
      <c r="F75" s="94" t="str">
        <f>IF(ISBLANK(Results!$D$109), "", Results!$D$109)</f>
        <v/>
      </c>
    </row>
    <row r="76" spans="1:6" x14ac:dyDescent="0.2">
      <c r="A76" s="123" t="s">
        <v>704</v>
      </c>
      <c r="B76" s="124" t="str">
        <f>IF(AND((Results!$D$117 &lt; Results!$B$117),NOT(ISBLANK(Results!$D$117))), "Low","")</f>
        <v/>
      </c>
      <c r="C76" s="125" t="str">
        <f>IF(AND((Results!$D$117 &gt;= Results!$B$117), (Results!$D$117 &lt;= Results!$C$117)), "Good","")</f>
        <v/>
      </c>
      <c r="D76" s="126" t="str">
        <f>IF(Results!$D$117 &gt; Results!$C$117, "High","")</f>
        <v/>
      </c>
      <c r="E76" s="127" t="str">
        <f>IF(ISBLANK(Results!$D$117), "N/A","")</f>
        <v>N/A</v>
      </c>
      <c r="F76" s="131" t="str">
        <f>IF(ISBLANK(Results!$D$117), "", Results!$D$117)</f>
        <v/>
      </c>
    </row>
    <row r="77" spans="1:6" ht="16" x14ac:dyDescent="0.2">
      <c r="A77" s="128" t="s">
        <v>315</v>
      </c>
      <c r="B77" s="129" t="s">
        <v>434</v>
      </c>
      <c r="C77" s="129" t="s">
        <v>317</v>
      </c>
      <c r="D77" s="129" t="s">
        <v>318</v>
      </c>
      <c r="E77" s="129" t="s">
        <v>320</v>
      </c>
      <c r="F77" s="129" t="s">
        <v>242</v>
      </c>
    </row>
    <row r="78" spans="1:6" x14ac:dyDescent="0.2">
      <c r="A78" s="123" t="s">
        <v>164</v>
      </c>
      <c r="B78" s="124" t="str">
        <f>IF(AND((Results!$D$46 &lt; Results!$B$46),NOT(ISBLANK(Results!$D$46))), "Low","")</f>
        <v/>
      </c>
      <c r="C78" s="125" t="str">
        <f>IF(AND((Results!$D$46 &gt;= Results!$B$46), (Results!$D$46 &lt;= Results!$C$46)), "Good","")</f>
        <v/>
      </c>
      <c r="D78" s="126" t="str">
        <f>IF(Results!$D$46 &gt; Results!$C$46, "High","")</f>
        <v>High</v>
      </c>
      <c r="E78" s="127" t="str">
        <f>IF(ISBLANK(Results!$D$46), "N/A","")</f>
        <v/>
      </c>
      <c r="F78" s="131">
        <f>IF(ISBLANK(Results!$D$46), "", Results!$D$46)</f>
        <v>1.7</v>
      </c>
    </row>
    <row r="79" spans="1:6" x14ac:dyDescent="0.2">
      <c r="A79" t="s">
        <v>623</v>
      </c>
      <c r="B79" s="75" t="str">
        <f>IF(AND((Results!$D$49 &lt; 0.8),NOT(ISBLANK(Results!$D$49))), "Low risk","")</f>
        <v/>
      </c>
      <c r="C79" s="74" t="str">
        <f>IF(AND((Results!$D$49 &gt;= 0.8), (Results!$D$49 &lt;= 1.8)), "Some risk","")</f>
        <v/>
      </c>
      <c r="D79" s="76" t="str">
        <f>IF(Results!$D$46 &gt; 1.8, "High risk","")</f>
        <v/>
      </c>
      <c r="E79" s="77" t="str">
        <f>IF(ISBLANK(Results!$D$46), "N/A","")</f>
        <v/>
      </c>
      <c r="F79" s="94" t="str">
        <f>IF(ISBLANK(Results!$D$49), "", Results!$D$49)</f>
        <v/>
      </c>
    </row>
    <row r="80" spans="1:6" ht="16" x14ac:dyDescent="0.2">
      <c r="A80" s="132" t="s">
        <v>54</v>
      </c>
      <c r="B80" s="124" t="str">
        <f>IF(AND((Results!$D$72 &lt; Results!$B$72),NOT(ISBLANK(Results!$D$72))), "Low","")</f>
        <v/>
      </c>
      <c r="C80" s="125" t="str">
        <f>IF(AND((Results!$D$72 &gt;= Results!$B$72), (Results!$D$72 &lt;= Results!$C$72)), "Good","")</f>
        <v>Good</v>
      </c>
      <c r="D80" s="126" t="str">
        <f>IF(Results!$D$72 &gt; Results!$C$72, "High","")</f>
        <v/>
      </c>
      <c r="E80" s="127" t="str">
        <f>IF(ISBLANK(Results!$D$72), "N/A","")</f>
        <v/>
      </c>
      <c r="F80" s="131">
        <f>IF(ISBLANK(Results!$D$72), "", Results!$D$72)</f>
        <v>43</v>
      </c>
    </row>
    <row r="81" spans="1:6" ht="16" x14ac:dyDescent="0.2">
      <c r="A81" s="72" t="s">
        <v>114</v>
      </c>
      <c r="B81" s="76" t="str">
        <f>IF(AND((Results!$D$60 &gt;= 0), (Results!$D$60 &lt; Results!$B$60), (Results!$D$60 &lt;&gt;0)), "Low","")</f>
        <v/>
      </c>
      <c r="C81" s="75" t="str">
        <f>IF(Results!$D$60 &gt;= Results!$B$60, "Good","")</f>
        <v>Good</v>
      </c>
      <c r="D81" s="76"/>
      <c r="E81" s="77" t="str">
        <f>IF(ISBLANK(Results!$D$60), "N/A","")</f>
        <v/>
      </c>
      <c r="F81" s="94">
        <f>IF(ISBLANK(Results!$D$60), "", Results!$D$60)</f>
        <v>90</v>
      </c>
    </row>
    <row r="82" spans="1:6" ht="16" x14ac:dyDescent="0.2">
      <c r="A82" s="133" t="s">
        <v>159</v>
      </c>
      <c r="B82" s="124" t="str">
        <f>IF(AND((Results!$D$109 &lt; Results!$B$109),NOT(ISBLANK(Results!$D$109))), "Low","")</f>
        <v/>
      </c>
      <c r="C82" s="125" t="str">
        <f>IF(AND((Results!$D$109 &gt;= Results!$B$109), (Results!$D$109 &lt;= Results!$C$109)), "Good","")</f>
        <v/>
      </c>
      <c r="D82" s="126" t="str">
        <f>IF(Results!$D$109 &gt; Results!$C$109, "High","")</f>
        <v/>
      </c>
      <c r="E82" s="127" t="str">
        <f>IF(ISBLANK(Results!$D$109), "N/A","")</f>
        <v>N/A</v>
      </c>
      <c r="F82" s="131" t="str">
        <f>IF(ISBLANK(Results!$D$109), "", Results!$D$109)</f>
        <v/>
      </c>
    </row>
    <row r="83" spans="1:6" ht="16" x14ac:dyDescent="0.2">
      <c r="A83" s="128" t="s">
        <v>620</v>
      </c>
      <c r="B83" s="129" t="s">
        <v>434</v>
      </c>
      <c r="C83" s="129" t="s">
        <v>317</v>
      </c>
      <c r="D83" s="129" t="s">
        <v>318</v>
      </c>
      <c r="E83" s="129" t="s">
        <v>320</v>
      </c>
      <c r="F83" s="129" t="s">
        <v>242</v>
      </c>
    </row>
    <row r="84" spans="1:6" x14ac:dyDescent="0.2">
      <c r="A84" s="123" t="s">
        <v>655</v>
      </c>
      <c r="B84" s="126" t="str">
        <f>IF(AND((Results!$D$114 &lt; Results!$B$114),NOT(ISBLANK(Results!$D$114))), "Low","")</f>
        <v/>
      </c>
      <c r="C84" s="125" t="str">
        <f>IF(AND((Results!$D$114 &gt;= Results!$B$114), (Results!$D$114 &lt;= Results!$C$114)), "Good","")</f>
        <v/>
      </c>
      <c r="D84" s="126" t="str">
        <f>IF(Results!$D$114 &gt; Results!$C$114, "High","")</f>
        <v/>
      </c>
      <c r="E84" s="127" t="str">
        <f>IF(ISBLANK(Results!$D$114), "N/A","")</f>
        <v>N/A</v>
      </c>
      <c r="F84" s="131" t="str">
        <f>IF(ISBLANK(Results!$D$114), "", Results!$D$114)</f>
        <v/>
      </c>
    </row>
    <row r="85" spans="1:6" x14ac:dyDescent="0.2">
      <c r="A85" t="s">
        <v>654</v>
      </c>
      <c r="B85" s="76" t="str">
        <f>IF(AND((Results!$D$42 &gt;= 0), (Results!$D$42 &lt; Results!$B$42), (Results!$D$42 &lt;&gt;0)), "Low","")</f>
        <v/>
      </c>
      <c r="C85" s="229" t="str">
        <f>IF(AND((Results!$D$42 &gt;= Results!$B$42), (Results!$D$42 &lt;= Results!$C$42)), "Good","")</f>
        <v/>
      </c>
      <c r="D85" s="230" t="str">
        <f>IF(Results!$D$42 &gt; Results!$C$42, "High","")</f>
        <v/>
      </c>
      <c r="E85" s="77" t="str">
        <f>IF(ISBLANK(Results!$D$42), "N/A","")</f>
        <v>N/A</v>
      </c>
      <c r="F85" s="94" t="str">
        <f>IF(ISBLANK(Results!$D$42), "", Results!$D$42)</f>
        <v/>
      </c>
    </row>
    <row r="86" spans="1:6" x14ac:dyDescent="0.2">
      <c r="A86" s="123" t="s">
        <v>466</v>
      </c>
      <c r="B86" s="126" t="str">
        <f>IF(AND((Results!$D$43 &gt;= 0), (Results!$D$43 &lt; Results!$B$43), (Results!$D$43 &lt;&gt;0)), "Low","")</f>
        <v/>
      </c>
      <c r="C86" s="125" t="str">
        <f>IF(AND((Results!$D$43 &gt;= Results!$B$43), (Results!$D$43 &lt;= Results!$C$43)), "Good","")</f>
        <v/>
      </c>
      <c r="D86" s="126" t="str">
        <f>IF(Results!$D$43 &gt; Results!$C$43, "High","")</f>
        <v/>
      </c>
      <c r="E86" s="127" t="str">
        <f>IF(ISBLANK(Results!$D$43), "N/A","")</f>
        <v>N/A</v>
      </c>
      <c r="F86" s="131" t="str">
        <f>IF(ISBLANK(Results!$D$43), "", Results!$D$43)</f>
        <v/>
      </c>
    </row>
    <row r="87" spans="1:6" ht="16" x14ac:dyDescent="0.2">
      <c r="A87" s="237" t="s">
        <v>465</v>
      </c>
      <c r="B87" s="230" t="str">
        <f>IF(AND((Results!$D$41 &lt; Results!$B$41),NOT(ISBLANK(Results!$D$41))), "Low","")</f>
        <v/>
      </c>
      <c r="C87" s="229" t="str">
        <f>IF(AND((Results!$D$41 &gt;= Results!$B$41), (Results!$D$41 &lt;= Results!$C$41)), "Good","")</f>
        <v/>
      </c>
      <c r="D87" s="230" t="str">
        <f>IF(Results!$D$41 &gt; Results!$C$41, "High","")</f>
        <v/>
      </c>
      <c r="E87" s="231" t="str">
        <f>IF(ISBLANK(Results!$D$41), "N/A","")</f>
        <v>N/A</v>
      </c>
      <c r="F87" s="232" t="str">
        <f>IF(ISBLANK(Results!$D$41), "", Results!$D$41)</f>
        <v/>
      </c>
    </row>
    <row r="88" spans="1:6" ht="16" x14ac:dyDescent="0.2">
      <c r="A88" s="133" t="s">
        <v>621</v>
      </c>
      <c r="B88" s="126" t="str">
        <f>IF(AND((Results!$D$71 &gt;= 0), (Results!$D$71 &lt; Results!$B$71), (Results!$D$71 &lt;&gt;0)), "Low","")</f>
        <v/>
      </c>
      <c r="C88" s="125" t="str">
        <f>IF(AND((Results!$D$71 &gt;= Results!$B$71), (Results!$D$71 &lt;= Results!$C$71)), "Good","")</f>
        <v>Good</v>
      </c>
      <c r="D88" s="126" t="str">
        <f>IF(Results!$D$71 &gt; Results!$C$71, "High","")</f>
        <v/>
      </c>
      <c r="E88" s="127" t="str">
        <f>IF(ISBLANK(Results!$D$71), "N/A","")</f>
        <v/>
      </c>
      <c r="F88" s="131">
        <f>IF(ISBLANK(Results!$D$71), "", Results!$D$71)</f>
        <v>74</v>
      </c>
    </row>
    <row r="89" spans="1:6" ht="16" x14ac:dyDescent="0.2">
      <c r="A89" s="237" t="s">
        <v>622</v>
      </c>
      <c r="B89" s="230" t="str">
        <f>IF(AND((Results!$D$36 &lt; Results!$B$36),NOT(ISBLANK(Results!$D$36))), "Low","")</f>
        <v/>
      </c>
      <c r="C89" s="229" t="str">
        <f>IF(AND((Results!$D$36 &gt;= Results!$B$36), (Results!$D$36 &lt;= Results!$C$36)), "Good","")</f>
        <v/>
      </c>
      <c r="D89" s="230" t="str">
        <f>IF(Results!$D$36 &gt; Results!$C$36, "High","")</f>
        <v/>
      </c>
      <c r="E89" s="231" t="str">
        <f>IF(ISBLANK(Results!$D$36), "N/A","")</f>
        <v>N/A</v>
      </c>
      <c r="F89" s="232" t="str">
        <f>IF(ISBLANK(Results!$D$36), "", Results!$D$36)</f>
        <v/>
      </c>
    </row>
    <row r="90" spans="1:6" ht="16" x14ac:dyDescent="0.2">
      <c r="A90" s="128" t="s">
        <v>625</v>
      </c>
      <c r="B90" s="129" t="s">
        <v>434</v>
      </c>
      <c r="C90" s="129" t="s">
        <v>317</v>
      </c>
      <c r="D90" s="129" t="s">
        <v>318</v>
      </c>
      <c r="E90" s="129" t="s">
        <v>320</v>
      </c>
      <c r="F90" s="129" t="s">
        <v>242</v>
      </c>
    </row>
    <row r="91" spans="1:6" ht="16" x14ac:dyDescent="0.2">
      <c r="A91" s="133" t="s">
        <v>656</v>
      </c>
      <c r="B91" s="126" t="str">
        <f>IF(Results!$D$75 &gt; Results!$C$75, "Low","")</f>
        <v/>
      </c>
      <c r="C91" s="125" t="str">
        <f>IF(AND((Results!$D$75 &gt;= Results!$B$75), (Results!$D$75 &lt;= Results!$C$75)), "Good","")</f>
        <v/>
      </c>
      <c r="D91" s="124" t="str">
        <f>IF(AND((Results!$D$75 &lt; Results!$B$75),NOT(ISBLANK(Results!$D$75))), "High","")</f>
        <v/>
      </c>
      <c r="E91" s="127" t="str">
        <f>IF(ISBLANK(Results!$D$75), "N/A","")</f>
        <v>N/A</v>
      </c>
      <c r="F91" s="127" t="str">
        <f>IF(ISBLANK(Results!$D$75), "", Results!$D$75)</f>
        <v/>
      </c>
    </row>
    <row r="92" spans="1:6" ht="16" x14ac:dyDescent="0.2">
      <c r="A92" s="237" t="s">
        <v>70</v>
      </c>
      <c r="B92" s="230" t="str">
        <f>IF(AND((Results!$D$45 &lt; Results!$B$45),NOT(ISBLANK(Results!$D$45))), "Low","")</f>
        <v>Low</v>
      </c>
      <c r="C92" s="229" t="str">
        <f>IF(AND((Results!$D$45 &gt;= Results!$B$45), (Results!$D$45 &lt;= Results!$C$45)), "Good","")</f>
        <v/>
      </c>
      <c r="D92" s="228" t="str">
        <f>IF(Results!$D$45 &gt; Results!$C$45, "High","")</f>
        <v/>
      </c>
      <c r="E92" s="231" t="str">
        <f>IF(ISBLANK(Results!$D$45), "N/A","")</f>
        <v/>
      </c>
      <c r="F92" s="232">
        <f>IF(ISBLANK(Results!$D$45), "", Results!$D$45)</f>
        <v>4.3</v>
      </c>
    </row>
    <row r="93" spans="1:6" ht="16" x14ac:dyDescent="0.2">
      <c r="A93" s="133" t="s">
        <v>654</v>
      </c>
      <c r="B93" s="126" t="str">
        <f>IF(AND((Results!$D$42 &gt;= 0), (Results!$D$42 &lt; Results!$B$42), (Results!$D$42 &lt;&gt;0)), "Low","")</f>
        <v/>
      </c>
      <c r="C93" s="125" t="str">
        <f>IF(AND((Results!$D$42 &gt;= Results!$B$42), (Results!$D$42 &lt;= Results!$C$42)), "Good","")</f>
        <v/>
      </c>
      <c r="D93" s="124" t="str">
        <f>IF(Results!$D$42 &gt; Results!$C$42, "High","")</f>
        <v/>
      </c>
      <c r="E93" s="127" t="str">
        <f>IF(ISBLANK(Results!$D$42), "N/A","")</f>
        <v>N/A</v>
      </c>
      <c r="F93" s="131" t="str">
        <f>IF(ISBLANK(Results!$D$42), "", Results!$D$42)</f>
        <v/>
      </c>
    </row>
    <row r="94" spans="1:6" ht="16" x14ac:dyDescent="0.2">
      <c r="A94" s="237" t="s">
        <v>466</v>
      </c>
      <c r="B94" s="230" t="str">
        <f>IF(AND((Results!$D$43 &gt;= 0), (Results!$D$43 &lt; Results!$B$43), (Results!$D$43 &lt;&gt;0)), "Low","")</f>
        <v/>
      </c>
      <c r="C94" s="229" t="str">
        <f>IF(AND((Results!$D$43 &gt;= Results!$B$43), (Results!$D$43 &lt;= Results!$C$43)), "Good","")</f>
        <v/>
      </c>
      <c r="D94" s="228" t="str">
        <f>IF(Results!$D$43 &gt; Results!$C$43, "High","")</f>
        <v/>
      </c>
      <c r="E94" s="231" t="str">
        <f>IF(ISBLANK(Results!$D$43), "N/A","")</f>
        <v>N/A</v>
      </c>
      <c r="F94" s="232" t="str">
        <f>IF(ISBLANK(Results!$D$43), "", Results!$D$43)</f>
        <v/>
      </c>
    </row>
    <row r="95" spans="1:6" ht="16" x14ac:dyDescent="0.2">
      <c r="A95" s="133" t="s">
        <v>465</v>
      </c>
      <c r="B95" s="126" t="str">
        <f>IF(AND((Results!$D$41 &lt; Results!$B$41),NOT(ISBLANK(Results!$D$41))), "Low","")</f>
        <v/>
      </c>
      <c r="C95" s="125" t="str">
        <f>IF(AND((Results!$D$41 &gt;= Results!$B$41), (Results!$D$41 &lt;= Results!$C$41)), "Good","")</f>
        <v/>
      </c>
      <c r="D95" s="124" t="str">
        <f>IF(Results!$D$41 &gt; Results!$C$41, "High","")</f>
        <v/>
      </c>
      <c r="E95" s="127" t="str">
        <f>IF(ISBLANK(Results!$D$41), "N/A","")</f>
        <v>N/A</v>
      </c>
      <c r="F95" s="131" t="str">
        <f>IF(ISBLANK(Results!$D$41), "", Results!$D$41)</f>
        <v/>
      </c>
    </row>
    <row r="96" spans="1:6" ht="16" x14ac:dyDescent="0.2">
      <c r="A96" s="237" t="s">
        <v>187</v>
      </c>
      <c r="B96" s="230" t="str">
        <f>IF(AND((Results!$D$6 &lt; Results!$B$6),NOT(ISBLANK(Results!$D$6))), "Low","")</f>
        <v/>
      </c>
      <c r="C96" s="229" t="str">
        <f>IF(AND((Results!$D$6 &gt;= Results!$B$6), (Results!$D$6 &lt;= Results!$C$6)), "Good","")</f>
        <v/>
      </c>
      <c r="D96" s="228" t="str">
        <f>IF(Results!$D$6 &gt; Results!$C$6, "High","")</f>
        <v/>
      </c>
      <c r="E96" s="231" t="str">
        <f>IF(ISBLANK(Results!$D$6), "N/A","")</f>
        <v>N/A</v>
      </c>
      <c r="F96" s="232" t="str">
        <f>IF(ISBLANK(Results!$D$6), "", Results!$D$6)</f>
        <v/>
      </c>
    </row>
    <row r="97" spans="1:7" ht="16" x14ac:dyDescent="0.2">
      <c r="A97" s="133" t="s">
        <v>188</v>
      </c>
      <c r="B97" s="126" t="str">
        <f>IF(AND((Results!$D$7 &lt; Results!$B$7),NOT(ISBLANK(Results!$D$7))), "Low","")</f>
        <v>Low</v>
      </c>
      <c r="C97" s="125" t="str">
        <f>IF(AND((Results!$D$7 &gt;= Results!$B$7), (Results!$D$7 &lt;= Results!$C$7)), "Good","")</f>
        <v/>
      </c>
      <c r="D97" s="124" t="str">
        <f>IF(Results!$D$7 &gt; Results!$C$7, "High","")</f>
        <v/>
      </c>
      <c r="E97" s="127" t="str">
        <f>IF(ISBLANK(Results!$D$7), "N/A","")</f>
        <v/>
      </c>
      <c r="F97" s="131">
        <f>IF(ISBLANK(Results!$D$7), "", Results!$D$7)</f>
        <v>120</v>
      </c>
    </row>
    <row r="98" spans="1:7" ht="16" x14ac:dyDescent="0.2">
      <c r="A98" s="237" t="s">
        <v>622</v>
      </c>
      <c r="B98" s="230" t="str">
        <f>IF(AND((Results!$D$36 &lt; Results!$B$36),NOT(ISBLANK(Results!$D$36))), "Low","")</f>
        <v/>
      </c>
      <c r="C98" s="229" t="str">
        <f>IF(AND((Results!$D$36 &gt;= Results!$B$36), (Results!$D$36 &lt;= Results!$C$36)), "Good","")</f>
        <v/>
      </c>
      <c r="D98" s="228" t="str">
        <f>IF(Results!$D$36 &gt; Results!$C$36, "High","")</f>
        <v/>
      </c>
      <c r="E98" s="231" t="str">
        <f>IF(ISBLANK(Results!$D$36), "N/A","")</f>
        <v>N/A</v>
      </c>
      <c r="F98" s="232" t="str">
        <f>IF(ISBLANK(Results!$D$36), "", Results!$D$36)</f>
        <v/>
      </c>
    </row>
    <row r="99" spans="1:7" ht="16" x14ac:dyDescent="0.2">
      <c r="A99" s="133" t="s">
        <v>53</v>
      </c>
      <c r="B99" s="126" t="str">
        <f>IF(AND((Results!$D$69 &lt; Results!$B$69),NOT(ISBLANK(Results!$D$69))), "Low","")</f>
        <v/>
      </c>
      <c r="C99" s="125" t="str">
        <f>IF(AND((Results!$D$69 &gt;= Results!$B$69), (Results!$D$69 &lt;= Results!$C$69)), "Good","")</f>
        <v>Good</v>
      </c>
      <c r="D99" s="124" t="str">
        <f>IF(Results!$D$69 &gt; Results!$C$69, "High","")</f>
        <v/>
      </c>
      <c r="E99" s="127" t="str">
        <f>IF(ISBLANK(Results!$D$69), "N/A","")</f>
        <v/>
      </c>
      <c r="F99" s="131">
        <f>IF(ISBLANK(Results!$D$69), "", Results!$D$69)</f>
        <v>1.3</v>
      </c>
    </row>
    <row r="100" spans="1:7" ht="16.5" customHeight="1" x14ac:dyDescent="0.2">
      <c r="A100" s="237"/>
      <c r="B100" s="230"/>
      <c r="C100" s="229"/>
      <c r="D100" s="228"/>
      <c r="E100" s="231"/>
      <c r="F100" s="232"/>
    </row>
    <row r="101" spans="1:7" ht="16" x14ac:dyDescent="0.2">
      <c r="A101" s="128" t="s">
        <v>661</v>
      </c>
      <c r="B101" s="129" t="s">
        <v>434</v>
      </c>
      <c r="C101" s="129" t="s">
        <v>317</v>
      </c>
      <c r="D101" s="129" t="s">
        <v>318</v>
      </c>
      <c r="E101" s="129" t="s">
        <v>320</v>
      </c>
      <c r="F101" s="129" t="s">
        <v>242</v>
      </c>
    </row>
    <row r="102" spans="1:7" ht="16" x14ac:dyDescent="0.2">
      <c r="A102" s="133" t="s">
        <v>656</v>
      </c>
      <c r="B102" s="126" t="str">
        <f>IF(Results!$D$75 &gt; Results!$C$75, "Low","")</f>
        <v/>
      </c>
      <c r="C102" s="125" t="str">
        <f>IF(AND((Results!$D$75 &gt;= Results!$B$75), (Results!$D$75 &lt;= Results!$C$75)), "Good","")</f>
        <v/>
      </c>
      <c r="D102" s="124" t="str">
        <f>IF(AND((Results!$D$75 &lt; Results!$B$75),NOT(ISBLANK(Results!$D$75))), "High","")</f>
        <v/>
      </c>
      <c r="E102" s="127" t="str">
        <f>IF(ISBLANK(Results!$D$75), "N/A","")</f>
        <v>N/A</v>
      </c>
      <c r="F102" s="127" t="str">
        <f>IF(ISBLANK(Results!$D$75), "", Results!$D$75)</f>
        <v/>
      </c>
    </row>
    <row r="103" spans="1:7" ht="16" x14ac:dyDescent="0.2">
      <c r="A103" s="237" t="s">
        <v>70</v>
      </c>
      <c r="B103" s="230" t="str">
        <f>IF(AND((Results!$D$45 &lt; Results!$B$45),NOT(ISBLANK(Results!$D$45))), "Low","")</f>
        <v>Low</v>
      </c>
      <c r="C103" s="229" t="str">
        <f>IF(AND((Results!$D$45 &gt;= Results!$B$45), (Results!$D$45 &lt;= Results!$C$45)), "Good","")</f>
        <v/>
      </c>
      <c r="D103" s="228" t="str">
        <f>IF(Results!$D$45 &gt; Results!$C$45, "High","")</f>
        <v/>
      </c>
      <c r="E103" s="231" t="str">
        <f>IF(ISBLANK(Results!$D$45), "N/A","")</f>
        <v/>
      </c>
      <c r="F103" s="232">
        <f>IF(ISBLANK(Results!$D$45), "", Results!$D$45)</f>
        <v>4.3</v>
      </c>
    </row>
    <row r="104" spans="1:7" ht="16" x14ac:dyDescent="0.2">
      <c r="A104" s="133" t="s">
        <v>654</v>
      </c>
      <c r="B104" s="126" t="str">
        <f>IF(AND((Results!$D$42 &gt;= 0), (Results!$D$42 &lt; Results!$B$42), (Results!$D$42 &lt;&gt;0)), "Low","")</f>
        <v/>
      </c>
      <c r="C104" s="125" t="str">
        <f>IF(AND((Results!$D$42 &gt;= Results!$B$42), (Results!$D$42 &lt;= Results!$C$42)), "Good","")</f>
        <v/>
      </c>
      <c r="D104" s="124" t="str">
        <f>IF(Results!$D$42 &gt; Results!$C$42, "High","")</f>
        <v/>
      </c>
      <c r="E104" s="127" t="str">
        <f>IF(ISBLANK(Results!$D$42), "N/A","")</f>
        <v>N/A</v>
      </c>
      <c r="F104" s="131" t="str">
        <f>IF(ISBLANK(Results!$D$42), "", Results!$D$42)</f>
        <v/>
      </c>
    </row>
    <row r="105" spans="1:7" ht="16" x14ac:dyDescent="0.2">
      <c r="A105" s="237" t="s">
        <v>466</v>
      </c>
      <c r="B105" s="230" t="str">
        <f>IF(AND((Results!$D$43 &gt;= 0), (Results!$D$43 &lt; Results!$B$43), (Results!$D$43 &lt;&gt;0)), "Low","")</f>
        <v/>
      </c>
      <c r="C105" s="229" t="str">
        <f>IF(AND((Results!$D$43 &gt;= Results!$B$43), (Results!$D$43 &lt;= Results!$C$43)), "Good","")</f>
        <v/>
      </c>
      <c r="D105" s="228" t="str">
        <f>IF(Results!$D$43 &gt; Results!$C$43, "High","")</f>
        <v/>
      </c>
      <c r="E105" s="231" t="str">
        <f>IF(ISBLANK(Results!$D$43), "N/A","")</f>
        <v>N/A</v>
      </c>
      <c r="F105" s="232" t="str">
        <f>IF(ISBLANK(Results!$D$43), "", Results!$D$43)</f>
        <v/>
      </c>
    </row>
    <row r="106" spans="1:7" ht="16" x14ac:dyDescent="0.2">
      <c r="A106" s="133" t="s">
        <v>465</v>
      </c>
      <c r="B106" s="126" t="str">
        <f>IF(AND((Results!$D$41 &lt; Results!$B$41),NOT(ISBLANK(Results!$D$41))), "Low","")</f>
        <v/>
      </c>
      <c r="C106" s="125" t="str">
        <f>IF(AND((Results!$D$41 &gt;= Results!$B$41), (Results!$D$41 &lt;= Results!$C$41)), "Good","")</f>
        <v/>
      </c>
      <c r="D106" s="124" t="str">
        <f>IF(Results!$D$41 &gt; Results!$C$41, "High","")</f>
        <v/>
      </c>
      <c r="E106" s="127" t="str">
        <f>IF(ISBLANK(Results!$D$41), "N/A","")</f>
        <v>N/A</v>
      </c>
      <c r="F106" s="131" t="str">
        <f>IF(ISBLANK(Results!$D$41), "", Results!$D$41)</f>
        <v/>
      </c>
    </row>
    <row r="107" spans="1:7" x14ac:dyDescent="0.2">
      <c r="A107" s="227" t="s">
        <v>655</v>
      </c>
      <c r="B107" s="230" t="str">
        <f>IF(AND((Results!$D$114 &lt; Results!$B$114),NOT(ISBLANK(Results!$D$114))), "Low","")</f>
        <v/>
      </c>
      <c r="C107" s="229" t="str">
        <f>IF(AND((Results!$D$114 &gt;= Results!$B$114), (Results!$D$114 &lt;= Results!$C$114)), "Good","")</f>
        <v/>
      </c>
      <c r="D107" s="230" t="str">
        <f>IF(Results!$D$114 &gt; Results!$C$114, "High","")</f>
        <v/>
      </c>
      <c r="E107" s="231" t="str">
        <f>IF(ISBLANK(Results!$D$114), "N/A","")</f>
        <v>N/A</v>
      </c>
      <c r="F107" s="232" t="str">
        <f>IF(ISBLANK(Results!$D$114), "", Results!$D$114)</f>
        <v/>
      </c>
    </row>
    <row r="108" spans="1:7" ht="15" customHeight="1" x14ac:dyDescent="0.2">
      <c r="A108" s="123" t="s">
        <v>156</v>
      </c>
      <c r="B108" s="126" t="str">
        <f>IF(AND((Results!$D$108 &lt; Results!$B$108),NOT(ISBLANK(Results!$D$108))), "Low","")</f>
        <v/>
      </c>
      <c r="C108" s="125" t="str">
        <f>IF(AND((Results!$D$108 &gt;= Results!$B$108), (Results!$D$108 &lt;= Results!$C$108)), "Good","")</f>
        <v/>
      </c>
      <c r="D108" s="126" t="str">
        <f>IF(Results!$D$108 &gt; Results!$C$108, "High","")</f>
        <v/>
      </c>
      <c r="E108" s="127" t="str">
        <f>IF(ISBLANK(Results!$D$108), "N/A","")</f>
        <v>N/A</v>
      </c>
      <c r="F108" s="131" t="str">
        <f>IF(ISBLANK(Results!$D$108), "", Results!$D$108)</f>
        <v/>
      </c>
    </row>
    <row r="109" spans="1:7" ht="15" customHeight="1" x14ac:dyDescent="0.2">
      <c r="A109" s="237"/>
      <c r="B109" s="230"/>
      <c r="C109" s="229"/>
      <c r="D109" s="228"/>
      <c r="E109" s="231"/>
      <c r="F109" s="232"/>
    </row>
    <row r="110" spans="1:7" ht="16" x14ac:dyDescent="0.2">
      <c r="A110" s="37" t="s">
        <v>186</v>
      </c>
    </row>
    <row r="111" spans="1:7" ht="86.25" customHeight="1" x14ac:dyDescent="0.2">
      <c r="A111" s="292"/>
      <c r="B111" s="292"/>
      <c r="C111" s="292"/>
      <c r="D111" s="292"/>
      <c r="E111" s="292"/>
      <c r="F111" s="292"/>
      <c r="G111" s="292"/>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headerFooter>
    <oddHeader>&amp;CPractitioner: Briony Tarling Herbal Medicine</oddHeader>
  </headerFooter>
  <ignoredErrors>
    <ignoredError sqref="E31" 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9676" r:id="rId3" name="Button 460">
              <controlPr defaultSize="0" print="0" autoFill="0" autoPict="0" macro="[0]!PrintSummaryButton_click">
                <anchor moveWithCells="1" sizeWithCells="1">
                  <from>
                    <xdr:col>0</xdr:col>
                    <xdr:colOff>1333500</xdr:colOff>
                    <xdr:row>112</xdr:row>
                    <xdr:rowOff>25400</xdr:rowOff>
                  </from>
                  <to>
                    <xdr:col>4</xdr:col>
                    <xdr:colOff>622300</xdr:colOff>
                    <xdr:row>115</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88"/>
  <sheetViews>
    <sheetView zoomScale="130" zoomScaleNormal="130" workbookViewId="0">
      <selection activeCell="E12" sqref="E12"/>
    </sheetView>
  </sheetViews>
  <sheetFormatPr baseColWidth="10"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 min="9" max="256" width="8.83203125" customWidth="1"/>
  </cols>
  <sheetData>
    <row r="1" spans="1:8" ht="34" x14ac:dyDescent="0.2">
      <c r="A1" s="5" t="s">
        <v>241</v>
      </c>
      <c r="B1" s="270" t="s">
        <v>77</v>
      </c>
      <c r="C1" s="271"/>
      <c r="D1" s="274" t="s">
        <v>220</v>
      </c>
      <c r="E1" s="275"/>
      <c r="F1" s="4" t="s">
        <v>0</v>
      </c>
      <c r="G1" s="86" t="s">
        <v>354</v>
      </c>
      <c r="H1" s="5" t="s">
        <v>355</v>
      </c>
    </row>
    <row r="2" spans="1:8" ht="17" x14ac:dyDescent="0.2">
      <c r="A2" s="2"/>
      <c r="B2" s="98" t="s">
        <v>167</v>
      </c>
      <c r="C2" s="3" t="s">
        <v>168</v>
      </c>
      <c r="D2" s="5" t="s">
        <v>218</v>
      </c>
      <c r="E2" s="5" t="s">
        <v>219</v>
      </c>
      <c r="F2" s="4"/>
      <c r="G2" s="4"/>
      <c r="H2" s="5"/>
    </row>
    <row r="3" spans="1:8" ht="16" x14ac:dyDescent="0.2">
      <c r="A3" s="89" t="s">
        <v>456</v>
      </c>
      <c r="B3" s="6"/>
      <c r="C3" s="6"/>
      <c r="D3" s="6"/>
      <c r="E3" s="6"/>
      <c r="F3" s="7"/>
      <c r="G3" s="7"/>
      <c r="H3" s="6"/>
    </row>
    <row r="4" spans="1:8" ht="24" x14ac:dyDescent="0.2">
      <c r="A4" s="8" t="s">
        <v>1</v>
      </c>
      <c r="B4" s="9">
        <v>8.9600000000000009</v>
      </c>
      <c r="C4" s="9">
        <v>17.91</v>
      </c>
      <c r="D4" s="45" t="str">
        <f>IF(ISBLANK(Results!D31), "",Results!D31)</f>
        <v/>
      </c>
      <c r="E4" s="45" t="str">
        <f>IF(ISBLANK(Results!E31), "",Results!E31)</f>
        <v/>
      </c>
      <c r="F4" s="87" t="s">
        <v>78</v>
      </c>
      <c r="G4" s="87" t="s">
        <v>201</v>
      </c>
      <c r="H4" s="11" t="s">
        <v>404</v>
      </c>
    </row>
    <row r="5" spans="1:8" x14ac:dyDescent="0.2">
      <c r="A5" s="8" t="s">
        <v>173</v>
      </c>
      <c r="B5" s="9">
        <v>50</v>
      </c>
      <c r="C5" s="9">
        <v>236</v>
      </c>
      <c r="D5" s="46" t="str">
        <f>IF(ISBLANK(Results!D37), "",Results!D37)</f>
        <v/>
      </c>
      <c r="E5" s="46" t="str">
        <f>IF(ISBLANK(Results!E37), "",Results!$E37)</f>
        <v/>
      </c>
      <c r="F5" s="302" t="s">
        <v>3</v>
      </c>
      <c r="G5" s="302" t="s">
        <v>203</v>
      </c>
      <c r="H5" s="306" t="s">
        <v>225</v>
      </c>
    </row>
    <row r="6" spans="1:8" ht="46.5" customHeight="1" x14ac:dyDescent="0.2">
      <c r="A6" s="8" t="s">
        <v>174</v>
      </c>
      <c r="B6" s="9">
        <v>50</v>
      </c>
      <c r="C6" s="9">
        <v>150</v>
      </c>
      <c r="D6" s="80" t="str">
        <f>IF(ISBLANK(Results!D38), "",Results!D38)</f>
        <v/>
      </c>
      <c r="E6" s="12" t="str">
        <f>IF(ISBLANK(Results!E38), "",Results!E38)</f>
        <v/>
      </c>
      <c r="F6" s="303"/>
      <c r="G6" s="303"/>
      <c r="H6" s="307"/>
    </row>
    <row r="7" spans="1:8" ht="57.75" customHeight="1" x14ac:dyDescent="0.2">
      <c r="A7" s="8" t="s">
        <v>4</v>
      </c>
      <c r="B7" s="43">
        <v>44.8</v>
      </c>
      <c r="C7" s="43">
        <v>62.7</v>
      </c>
      <c r="D7" s="12" t="str">
        <f>IF(ISBLANK(Results!D32), "",Results!D32)</f>
        <v/>
      </c>
      <c r="E7" s="12" t="str">
        <f>IF(ISBLANK(Results!E32), "",Results!E32)</f>
        <v/>
      </c>
      <c r="F7" s="14" t="s">
        <v>5</v>
      </c>
      <c r="G7" s="14"/>
      <c r="H7" s="15" t="s">
        <v>455</v>
      </c>
    </row>
    <row r="8" spans="1:8" ht="44.25" customHeight="1" x14ac:dyDescent="0.2">
      <c r="A8" s="284" t="s">
        <v>96</v>
      </c>
      <c r="B8" s="43">
        <v>2</v>
      </c>
      <c r="C8" s="43">
        <v>3.6</v>
      </c>
      <c r="D8" s="12" t="str">
        <f>IF(ISBLANK(Results!D33), "",Results!D33)</f>
        <v/>
      </c>
      <c r="E8" s="12" t="str">
        <f>IF(ISBLANK(Results!E33), "",Results!E33)</f>
        <v/>
      </c>
      <c r="F8" s="51" t="s">
        <v>358</v>
      </c>
      <c r="G8" s="54" t="s">
        <v>201</v>
      </c>
      <c r="H8" s="308" t="s">
        <v>328</v>
      </c>
    </row>
    <row r="9" spans="1:8" hidden="1" x14ac:dyDescent="0.2">
      <c r="A9" s="286"/>
      <c r="B9" s="43">
        <v>25</v>
      </c>
      <c r="C9" s="43">
        <v>45</v>
      </c>
      <c r="D9" s="12"/>
      <c r="E9" s="12"/>
      <c r="F9" s="14"/>
      <c r="G9" s="54"/>
      <c r="H9" s="309"/>
    </row>
    <row r="10" spans="1:8" ht="60" customHeight="1" x14ac:dyDescent="0.2">
      <c r="A10" s="8" t="s">
        <v>98</v>
      </c>
      <c r="B10" s="43">
        <v>28</v>
      </c>
      <c r="C10" s="43">
        <v>35</v>
      </c>
      <c r="D10" s="47" t="str">
        <f>IF(ISBLANK(Results!D36), "",Results!D36)</f>
        <v/>
      </c>
      <c r="E10" s="12" t="str">
        <f>IF(ISBLANK(Results!E36), "",Results!E36)</f>
        <v/>
      </c>
      <c r="F10" s="14" t="s">
        <v>97</v>
      </c>
      <c r="G10" s="14" t="s">
        <v>231</v>
      </c>
      <c r="H10" s="15" t="s">
        <v>327</v>
      </c>
    </row>
    <row r="11" spans="1:8" ht="16" x14ac:dyDescent="0.2">
      <c r="A11" s="89" t="s">
        <v>356</v>
      </c>
      <c r="B11" s="6"/>
      <c r="C11" s="6"/>
      <c r="D11" s="6"/>
      <c r="E11" s="6"/>
      <c r="F11" s="7"/>
      <c r="G11" s="7"/>
      <c r="H11" s="6"/>
    </row>
    <row r="12" spans="1:8" ht="24.75" customHeight="1" x14ac:dyDescent="0.2">
      <c r="A12" s="88" t="s">
        <v>175</v>
      </c>
      <c r="B12" s="13">
        <v>4.2</v>
      </c>
      <c r="C12" s="13">
        <v>4.9000000000000004</v>
      </c>
      <c r="D12" s="12" t="str">
        <f>IF(ISBLANK(Results!D4), "",Results!D4)</f>
        <v/>
      </c>
      <c r="E12" s="12" t="str">
        <f>IF(ISBLANK(Results!E4), "",Results!E4)</f>
        <v/>
      </c>
      <c r="F12" s="302" t="s">
        <v>6</v>
      </c>
      <c r="G12" s="302" t="s">
        <v>233</v>
      </c>
      <c r="H12" s="306" t="s">
        <v>448</v>
      </c>
    </row>
    <row r="13" spans="1:8" ht="24" customHeight="1" x14ac:dyDescent="0.2">
      <c r="A13" s="88" t="s">
        <v>176</v>
      </c>
      <c r="B13" s="13">
        <v>3.9</v>
      </c>
      <c r="C13" s="13">
        <v>4.5</v>
      </c>
      <c r="D13" s="47">
        <f>IF(ISBLANK(Results!D5), "",Results!D5)</f>
        <v>4.5999999999999996</v>
      </c>
      <c r="E13" s="12" t="str">
        <f>IF(ISBLANK(Results!E5), "",Results!E5)</f>
        <v/>
      </c>
      <c r="F13" s="303"/>
      <c r="G13" s="303"/>
      <c r="H13" s="307"/>
    </row>
    <row r="14" spans="1:8" ht="18.75" customHeight="1" x14ac:dyDescent="0.2">
      <c r="A14" s="8" t="s">
        <v>169</v>
      </c>
      <c r="B14" s="9">
        <v>140</v>
      </c>
      <c r="C14" s="9">
        <v>150</v>
      </c>
      <c r="D14" s="12" t="str">
        <f>IF(ISBLANK(Results!D6), "",Results!D6)</f>
        <v/>
      </c>
      <c r="E14" s="12" t="str">
        <f>IF(ISBLANK(Results!E6), "",Results!E6)</f>
        <v/>
      </c>
      <c r="F14" s="302" t="s">
        <v>2</v>
      </c>
      <c r="G14" s="302" t="s">
        <v>228</v>
      </c>
      <c r="H14" s="306" t="s">
        <v>260</v>
      </c>
    </row>
    <row r="15" spans="1:8" ht="39" customHeight="1" x14ac:dyDescent="0.2">
      <c r="A15" s="8" t="s">
        <v>170</v>
      </c>
      <c r="B15" s="9">
        <v>135</v>
      </c>
      <c r="C15" s="9">
        <v>145</v>
      </c>
      <c r="D15" s="80">
        <f>IF(ISBLANK(Results!D7), "",Results!D7)</f>
        <v>120</v>
      </c>
      <c r="E15" s="12" t="str">
        <f>IF(ISBLANK(Results!E7), "",Results!E7)</f>
        <v/>
      </c>
      <c r="F15" s="303"/>
      <c r="G15" s="303"/>
      <c r="H15" s="307"/>
    </row>
    <row r="16" spans="1:8" x14ac:dyDescent="0.2">
      <c r="A16" s="8" t="s">
        <v>171</v>
      </c>
      <c r="B16" s="9">
        <v>0.4</v>
      </c>
      <c r="C16" s="9">
        <v>0.48</v>
      </c>
      <c r="D16" s="12" t="str">
        <f>IF(ISBLANK(Results!D8), "",Results!D8)</f>
        <v/>
      </c>
      <c r="E16" s="12" t="str">
        <f>IF(ISBLANK(Results!E8), "",Results!E8)</f>
        <v/>
      </c>
      <c r="F16" s="302" t="s">
        <v>357</v>
      </c>
      <c r="G16" s="304"/>
      <c r="H16" s="306" t="s">
        <v>148</v>
      </c>
    </row>
    <row r="17" spans="1:8" ht="44.25" customHeight="1" x14ac:dyDescent="0.2">
      <c r="A17" s="8" t="s">
        <v>172</v>
      </c>
      <c r="B17" s="9">
        <v>0.37</v>
      </c>
      <c r="C17" s="9">
        <v>0.44</v>
      </c>
      <c r="D17" s="12">
        <f>IF(ISBLANK(Results!D9), "",Results!D9)</f>
        <v>0.4</v>
      </c>
      <c r="E17" s="12" t="str">
        <f>IF(ISBLANK(Results!E9), "",Results!E9)</f>
        <v/>
      </c>
      <c r="F17" s="303"/>
      <c r="G17" s="305"/>
      <c r="H17" s="307"/>
    </row>
    <row r="18" spans="1:8" ht="96" x14ac:dyDescent="0.2">
      <c r="A18" s="88" t="s">
        <v>453</v>
      </c>
      <c r="B18" s="13"/>
      <c r="C18" s="13"/>
      <c r="D18" s="47" t="str">
        <f>IF(ISBLANK(Results!D40), "",Results!D40)</f>
        <v/>
      </c>
      <c r="E18" s="12" t="str">
        <f>IF(ISBLANK(Results!E40), "",Results!E40)</f>
        <v/>
      </c>
      <c r="F18" s="97" t="s">
        <v>454</v>
      </c>
      <c r="G18" s="97"/>
      <c r="H18" s="11" t="s">
        <v>295</v>
      </c>
    </row>
    <row r="19" spans="1:8" ht="103.5" customHeight="1" x14ac:dyDescent="0.2">
      <c r="A19" s="8" t="s">
        <v>452</v>
      </c>
      <c r="B19" s="13">
        <v>36</v>
      </c>
      <c r="C19" s="13">
        <v>42</v>
      </c>
      <c r="D19" s="47" t="str">
        <f>IF(ISBLANK(Results!D41), "",Results!D41)</f>
        <v/>
      </c>
      <c r="E19" s="80" t="str">
        <f>IF(ISBLANK(Results!E41), "",Results!E41)</f>
        <v/>
      </c>
      <c r="F19" s="14" t="s">
        <v>7</v>
      </c>
      <c r="G19" s="14" t="s">
        <v>255</v>
      </c>
      <c r="H19" s="11" t="s">
        <v>295</v>
      </c>
    </row>
    <row r="20" spans="1:8" ht="71.25" customHeight="1" x14ac:dyDescent="0.2">
      <c r="A20" s="8" t="s">
        <v>155</v>
      </c>
      <c r="B20" s="13">
        <v>100</v>
      </c>
      <c r="C20" s="13">
        <v>150</v>
      </c>
      <c r="D20" s="47" t="str">
        <f>IF(ISBLANK(Results!D42), "",Results!D42)</f>
        <v/>
      </c>
      <c r="E20" s="12" t="str">
        <f>IF(ISBLANK(Results!E42), "",Results!E42)</f>
        <v/>
      </c>
      <c r="F20" s="14" t="s">
        <v>8</v>
      </c>
      <c r="G20" s="14" t="s">
        <v>237</v>
      </c>
      <c r="H20" s="11" t="s">
        <v>192</v>
      </c>
    </row>
    <row r="21" spans="1:8" ht="71.25" customHeight="1" x14ac:dyDescent="0.2">
      <c r="A21" s="8" t="s">
        <v>154</v>
      </c>
      <c r="B21" s="13">
        <v>600</v>
      </c>
      <c r="C21" s="13">
        <v>1100</v>
      </c>
      <c r="D21" s="80" t="str">
        <f>IF(ISBLANK(Results!D43), "",Results!D43)</f>
        <v/>
      </c>
      <c r="E21" s="80" t="str">
        <f>IF(ISBLANK(Results!E43), "",Results!E43)</f>
        <v/>
      </c>
      <c r="F21" s="14" t="s">
        <v>337</v>
      </c>
      <c r="G21" s="14" t="s">
        <v>237</v>
      </c>
      <c r="H21" s="11" t="s">
        <v>192</v>
      </c>
    </row>
    <row r="22" spans="1:8" ht="48" x14ac:dyDescent="0.2">
      <c r="A22" s="8" t="s">
        <v>9</v>
      </c>
      <c r="B22" s="13">
        <v>80</v>
      </c>
      <c r="C22" s="13">
        <v>90</v>
      </c>
      <c r="D22" s="80" t="str">
        <f>IF(ISBLANK(Results!D10), "",Results!D10)</f>
        <v/>
      </c>
      <c r="E22" s="80" t="str">
        <f>IF(ISBLANK(Results!E10), "",Results!E10)</f>
        <v/>
      </c>
      <c r="F22" s="14" t="s">
        <v>10</v>
      </c>
      <c r="G22" s="14" t="s">
        <v>336</v>
      </c>
      <c r="H22" s="11" t="s">
        <v>236</v>
      </c>
    </row>
    <row r="23" spans="1:8" ht="36" x14ac:dyDescent="0.2">
      <c r="A23" s="8" t="s">
        <v>74</v>
      </c>
      <c r="B23" s="13">
        <v>28</v>
      </c>
      <c r="C23" s="13">
        <v>32</v>
      </c>
      <c r="D23" s="12" t="str">
        <f>IF(ISBLANK(Results!D11), "",Results!D11)</f>
        <v/>
      </c>
      <c r="E23" s="12" t="str">
        <f>IF(ISBLANK(Results!E11), "",Results!E11)</f>
        <v/>
      </c>
      <c r="F23" s="14" t="s">
        <v>93</v>
      </c>
      <c r="G23" s="14"/>
      <c r="H23" s="11" t="s">
        <v>259</v>
      </c>
    </row>
    <row r="24" spans="1:8" x14ac:dyDescent="0.2">
      <c r="A24" s="8" t="s">
        <v>212</v>
      </c>
      <c r="B24" s="13"/>
      <c r="C24" s="13"/>
      <c r="D24" s="12" t="str">
        <f>IF(ISBLANK(Results!D14), "",Results!D14)</f>
        <v/>
      </c>
      <c r="E24" s="12" t="str">
        <f>IF(ISBLANK(Results!E14), "",Results!E14)</f>
        <v/>
      </c>
      <c r="F24" s="14" t="s">
        <v>213</v>
      </c>
      <c r="G24" s="14"/>
      <c r="H24" s="11" t="s">
        <v>405</v>
      </c>
    </row>
    <row r="25" spans="1:8" ht="32" x14ac:dyDescent="0.2">
      <c r="A25" s="89" t="s">
        <v>11</v>
      </c>
      <c r="B25" s="89" t="s">
        <v>167</v>
      </c>
      <c r="C25" s="89" t="s">
        <v>168</v>
      </c>
      <c r="D25" s="90" t="s">
        <v>224</v>
      </c>
      <c r="E25" s="90" t="s">
        <v>223</v>
      </c>
      <c r="F25" s="90" t="s">
        <v>0</v>
      </c>
      <c r="G25" s="90" t="s">
        <v>232</v>
      </c>
      <c r="H25" s="17"/>
    </row>
    <row r="26" spans="1:8" ht="96" customHeight="1" x14ac:dyDescent="0.2">
      <c r="A26" s="8" t="s">
        <v>12</v>
      </c>
      <c r="B26" s="13">
        <v>4.66</v>
      </c>
      <c r="C26" s="13">
        <v>7</v>
      </c>
      <c r="D26" s="80">
        <f>IF(ISBLANK(Results!D45), "",Results!D45)</f>
        <v>4.3</v>
      </c>
      <c r="E26" s="80" t="str">
        <f>IF(ISBLANK(Results!E45), "",Results!E45)</f>
        <v/>
      </c>
      <c r="F26" s="14" t="s">
        <v>13</v>
      </c>
      <c r="G26" s="14" t="s">
        <v>202</v>
      </c>
      <c r="H26" s="11" t="s">
        <v>161</v>
      </c>
    </row>
    <row r="27" spans="1:8" ht="84" x14ac:dyDescent="0.2">
      <c r="A27" s="8" t="s">
        <v>14</v>
      </c>
      <c r="B27" s="18">
        <v>0.79</v>
      </c>
      <c r="C27" s="18">
        <v>1.24</v>
      </c>
      <c r="D27" s="12">
        <f>IF(ISBLANK(Results!D46), "",Results!D46)</f>
        <v>1.7</v>
      </c>
      <c r="E27" s="12" t="str">
        <f>IF(ISBLANK(Results!E46), "",Results!E46)</f>
        <v/>
      </c>
      <c r="F27" s="14" t="s">
        <v>15</v>
      </c>
      <c r="G27" s="14" t="s">
        <v>202</v>
      </c>
      <c r="H27" s="11" t="s">
        <v>165</v>
      </c>
    </row>
    <row r="28" spans="1:8" ht="58.5" customHeight="1" x14ac:dyDescent="0.2">
      <c r="A28" s="8" t="s">
        <v>16</v>
      </c>
      <c r="B28" s="18">
        <v>1.42</v>
      </c>
      <c r="C28" s="18">
        <v>5</v>
      </c>
      <c r="D28" s="12" t="str">
        <f>IF(ISBLANK(Results!D47), "",Results!D47)</f>
        <v/>
      </c>
      <c r="E28" s="12" t="str">
        <f>IF(ISBLANK(Results!E47), "",Results!E47)</f>
        <v/>
      </c>
      <c r="F28" s="14" t="s">
        <v>145</v>
      </c>
      <c r="G28" s="14" t="s">
        <v>202</v>
      </c>
      <c r="H28" s="11" t="s">
        <v>17</v>
      </c>
    </row>
    <row r="29" spans="1:8" ht="72" x14ac:dyDescent="0.2">
      <c r="A29" s="8" t="s">
        <v>18</v>
      </c>
      <c r="B29" s="18">
        <v>0.5</v>
      </c>
      <c r="C29" s="18">
        <v>3.37</v>
      </c>
      <c r="D29" s="12" t="str">
        <f>IF(ISBLANK(Results!D48), "",Results!D48)</f>
        <v/>
      </c>
      <c r="E29" s="12" t="str">
        <f>IF(ISBLANK(Results!E48), "",Results!E48)</f>
        <v/>
      </c>
      <c r="F29" s="14" t="s">
        <v>15</v>
      </c>
      <c r="G29" s="14" t="s">
        <v>202</v>
      </c>
      <c r="H29" s="11" t="s">
        <v>163</v>
      </c>
    </row>
    <row r="30" spans="1:8" ht="39" x14ac:dyDescent="0.2">
      <c r="A30" s="8" t="s">
        <v>360</v>
      </c>
      <c r="B30" s="18">
        <v>0</v>
      </c>
      <c r="C30" s="18">
        <v>0.8</v>
      </c>
      <c r="D30" s="45" t="str">
        <f>IF(AND((Results!D46&gt;0),(Results!D47&gt;0)),Results!D46/Results!D47,"")</f>
        <v/>
      </c>
      <c r="E30" s="12" t="str">
        <f>IF(AND((Results!E46&gt;0),(Results!E47&gt;0)),Results!E46/Results!E47,"")</f>
        <v/>
      </c>
      <c r="F30" s="14"/>
      <c r="G30" s="14"/>
      <c r="H30" s="11" t="s">
        <v>166</v>
      </c>
    </row>
    <row r="31" spans="1:8" ht="85.5" customHeight="1" x14ac:dyDescent="0.2">
      <c r="A31" s="8" t="s">
        <v>19</v>
      </c>
      <c r="B31" s="18">
        <v>8.5</v>
      </c>
      <c r="C31" s="18">
        <v>13.7</v>
      </c>
      <c r="D31" s="12">
        <f>IF(ISBLANK(Results!D62), "",Results!D62)</f>
        <v>6</v>
      </c>
      <c r="E31" s="12" t="str">
        <f>IF(ISBLANK(Results!E62), "",Results!E62)</f>
        <v/>
      </c>
      <c r="F31" s="14" t="s">
        <v>131</v>
      </c>
      <c r="G31" s="14" t="s">
        <v>201</v>
      </c>
      <c r="H31" s="11" t="s">
        <v>326</v>
      </c>
    </row>
    <row r="32" spans="1:8" ht="48" x14ac:dyDescent="0.2">
      <c r="A32" s="8" t="s">
        <v>109</v>
      </c>
      <c r="B32" s="18">
        <v>70</v>
      </c>
      <c r="C32" s="18">
        <v>100</v>
      </c>
      <c r="D32" s="80" t="str">
        <f>IF(ISBLANK(Results!D63), "",Results!D63)</f>
        <v/>
      </c>
      <c r="E32" s="12" t="str">
        <f>IF(ISBLANK(Results!E63), "",Results!E63)</f>
        <v/>
      </c>
      <c r="F32" s="14"/>
      <c r="G32" s="14" t="s">
        <v>229</v>
      </c>
      <c r="H32" s="11" t="s">
        <v>153</v>
      </c>
    </row>
    <row r="33" spans="1:8" ht="60" x14ac:dyDescent="0.2">
      <c r="A33" s="8" t="s">
        <v>20</v>
      </c>
      <c r="B33" s="44">
        <v>10</v>
      </c>
      <c r="C33" s="44">
        <v>30</v>
      </c>
      <c r="D33" s="12">
        <f>IF(ISBLANK(Results!D64), "",Results!D64)</f>
        <v>22</v>
      </c>
      <c r="E33" s="12" t="str">
        <f>IF(ISBLANK(Results!E64), "",Results!E64)</f>
        <v/>
      </c>
      <c r="F33" s="14" t="s">
        <v>21</v>
      </c>
      <c r="G33" s="14" t="s">
        <v>229</v>
      </c>
      <c r="H33" s="11" t="s">
        <v>292</v>
      </c>
    </row>
    <row r="34" spans="1:8" ht="24" x14ac:dyDescent="0.2">
      <c r="A34" s="8" t="s">
        <v>22</v>
      </c>
      <c r="B34" s="44">
        <v>10</v>
      </c>
      <c r="C34" s="44">
        <v>30</v>
      </c>
      <c r="D34" s="12">
        <f>IF(ISBLANK(Results!D65), "",Results!D65)</f>
        <v>28</v>
      </c>
      <c r="E34" s="12" t="str">
        <f>IF(ISBLANK(Results!E65), "",Results!E65)</f>
        <v/>
      </c>
      <c r="F34" s="14" t="s">
        <v>23</v>
      </c>
      <c r="G34" s="14" t="s">
        <v>229</v>
      </c>
      <c r="H34" s="11" t="s">
        <v>24</v>
      </c>
    </row>
    <row r="35" spans="1:8" ht="36" x14ac:dyDescent="0.2">
      <c r="A35" s="8" t="s">
        <v>25</v>
      </c>
      <c r="B35" s="44">
        <v>10</v>
      </c>
      <c r="C35" s="44">
        <v>30</v>
      </c>
      <c r="D35" s="12">
        <f>IF(ISBLANK(Results!D66), "",Results!D66)</f>
        <v>35</v>
      </c>
      <c r="E35" s="12" t="str">
        <f>IF(ISBLANK(Results!E66), "",Results!E66)</f>
        <v/>
      </c>
      <c r="F35" s="14" t="s">
        <v>21</v>
      </c>
      <c r="G35" s="14" t="s">
        <v>229</v>
      </c>
      <c r="H35" s="11" t="s">
        <v>26</v>
      </c>
    </row>
    <row r="36" spans="1:8" ht="32" x14ac:dyDescent="0.2">
      <c r="A36" s="89" t="s">
        <v>359</v>
      </c>
      <c r="B36" s="89" t="s">
        <v>167</v>
      </c>
      <c r="C36" s="89" t="s">
        <v>168</v>
      </c>
      <c r="D36" s="90" t="s">
        <v>224</v>
      </c>
      <c r="E36" s="90" t="s">
        <v>223</v>
      </c>
      <c r="F36" s="90" t="s">
        <v>0</v>
      </c>
      <c r="G36" s="90" t="s">
        <v>232</v>
      </c>
      <c r="H36" s="6"/>
    </row>
    <row r="37" spans="1:8" ht="60" x14ac:dyDescent="0.2">
      <c r="A37" s="8" t="s">
        <v>27</v>
      </c>
      <c r="B37" s="18">
        <v>24</v>
      </c>
      <c r="C37" s="18">
        <v>28</v>
      </c>
      <c r="D37" s="80">
        <f>IF(ISBLANK(Results!D73), "",Results!D73)</f>
        <v>31</v>
      </c>
      <c r="E37" s="12" t="str">
        <f>IF(ISBLANK(Results!E73), "",Results!E73)</f>
        <v/>
      </c>
      <c r="F37" s="14" t="s">
        <v>28</v>
      </c>
      <c r="G37" s="14" t="s">
        <v>228</v>
      </c>
      <c r="H37" s="11" t="s">
        <v>446</v>
      </c>
    </row>
    <row r="38" spans="1:8" ht="72" x14ac:dyDescent="0.2">
      <c r="A38" s="8" t="s">
        <v>29</v>
      </c>
      <c r="B38" s="18">
        <v>1</v>
      </c>
      <c r="C38" s="18">
        <v>4</v>
      </c>
      <c r="D38" s="12">
        <f>IF(ISBLANK(Results!D27), "",Results!D27)</f>
        <v>7</v>
      </c>
      <c r="E38" s="12" t="str">
        <f>IF(ISBLANK(Results!E27), "",Results!E27)</f>
        <v/>
      </c>
      <c r="F38" s="14" t="s">
        <v>30</v>
      </c>
      <c r="G38" s="14" t="s">
        <v>256</v>
      </c>
      <c r="H38" s="11" t="s">
        <v>31</v>
      </c>
    </row>
    <row r="39" spans="1:8" ht="24" x14ac:dyDescent="0.2">
      <c r="A39" s="8" t="s">
        <v>177</v>
      </c>
      <c r="B39" s="92">
        <v>1</v>
      </c>
      <c r="C39" s="92">
        <v>15</v>
      </c>
      <c r="D39" s="12" t="str">
        <f>IF(ISBLANK(Results!D28), "",Results!D28)</f>
        <v/>
      </c>
      <c r="E39" s="12" t="str">
        <f>IF(ISBLANK(Results!E28), "",Results!E28)</f>
        <v/>
      </c>
      <c r="F39" s="14" t="s">
        <v>198</v>
      </c>
      <c r="G39" s="14"/>
      <c r="H39" s="11" t="s">
        <v>147</v>
      </c>
    </row>
    <row r="40" spans="1:8" x14ac:dyDescent="0.2">
      <c r="A40" s="8" t="s">
        <v>178</v>
      </c>
      <c r="B40" s="92">
        <v>0</v>
      </c>
      <c r="C40" s="92">
        <v>20</v>
      </c>
      <c r="D40" s="12" t="str">
        <f>IF(ISBLANK(Results!D29), "",Results!D29)</f>
        <v/>
      </c>
      <c r="E40" s="12" t="str">
        <f>IF(ISBLANK(Results!E29), "",Results!E29)</f>
        <v/>
      </c>
      <c r="F40" s="14"/>
      <c r="G40" s="14"/>
      <c r="H40" s="11"/>
    </row>
    <row r="41" spans="1:8" ht="60" customHeight="1" x14ac:dyDescent="0.2">
      <c r="A41" s="8" t="s">
        <v>32</v>
      </c>
      <c r="B41" s="18">
        <v>5</v>
      </c>
      <c r="C41" s="18">
        <v>7.5</v>
      </c>
      <c r="D41" s="78" t="e">
        <f>IF(ISBLANK(Results!#REF!), "",Results!#REF!)</f>
        <v>#REF!</v>
      </c>
      <c r="E41" s="45" t="e">
        <f>IF(ISBLANK(Results!#REF!), "",Results!#REF!)</f>
        <v>#REF!</v>
      </c>
      <c r="F41" s="14" t="s">
        <v>33</v>
      </c>
      <c r="G41" s="14" t="s">
        <v>233</v>
      </c>
      <c r="H41" s="11" t="s">
        <v>499</v>
      </c>
    </row>
    <row r="42" spans="1:8" ht="49.5" customHeight="1" x14ac:dyDescent="0.2">
      <c r="A42" s="8" t="s">
        <v>179</v>
      </c>
      <c r="B42" s="18">
        <v>40</v>
      </c>
      <c r="C42" s="18">
        <v>60</v>
      </c>
      <c r="D42" s="12">
        <f>IF(ISBLANK(Results!D19), "",Results!D19)</f>
        <v>63</v>
      </c>
      <c r="E42" s="12" t="str">
        <f>IF(ISBLANK(Results!E19), "",Results!E19)</f>
        <v/>
      </c>
      <c r="F42" s="14"/>
      <c r="G42" s="51" t="s">
        <v>233</v>
      </c>
      <c r="H42" s="24" t="s">
        <v>266</v>
      </c>
    </row>
    <row r="43" spans="1:8" ht="75" customHeight="1" x14ac:dyDescent="0.2">
      <c r="A43" s="8" t="s">
        <v>180</v>
      </c>
      <c r="B43" s="18">
        <v>24</v>
      </c>
      <c r="C43" s="18">
        <v>44</v>
      </c>
      <c r="D43" s="12">
        <f>IF(ISBLANK(Results!D20), "",Results!D20)</f>
        <v>26</v>
      </c>
      <c r="E43" s="12" t="str">
        <f>IF(ISBLANK(Results!E20), "",Results!E20)</f>
        <v/>
      </c>
      <c r="F43" s="14" t="s">
        <v>34</v>
      </c>
      <c r="G43" s="51" t="s">
        <v>233</v>
      </c>
      <c r="H43" s="24" t="s">
        <v>497</v>
      </c>
    </row>
    <row r="44" spans="1:8" ht="61.5" customHeight="1" x14ac:dyDescent="0.2">
      <c r="A44" s="8" t="s">
        <v>181</v>
      </c>
      <c r="B44" s="18">
        <v>0</v>
      </c>
      <c r="C44" s="18">
        <v>7</v>
      </c>
      <c r="D44" s="12">
        <f>IF(ISBLANK(Results!D21), "",Results!D21)</f>
        <v>7</v>
      </c>
      <c r="E44" s="12" t="str">
        <f>IF(ISBLANK(Results!E21), "",Results!E21)</f>
        <v/>
      </c>
      <c r="F44" s="14" t="s">
        <v>36</v>
      </c>
      <c r="G44" s="14" t="s">
        <v>233</v>
      </c>
      <c r="H44" s="11" t="s">
        <v>498</v>
      </c>
    </row>
    <row r="45" spans="1:8" ht="36" customHeight="1" x14ac:dyDescent="0.2">
      <c r="A45" s="8" t="s">
        <v>183</v>
      </c>
      <c r="B45" s="18">
        <v>0</v>
      </c>
      <c r="C45" s="18">
        <v>2</v>
      </c>
      <c r="D45" s="12">
        <f>IF(ISBLANK(Results!D22), "",Results!D22)</f>
        <v>4</v>
      </c>
      <c r="E45" s="12" t="str">
        <f>IF(ISBLANK(Results!E22), "",Results!E22)</f>
        <v/>
      </c>
      <c r="F45" s="14" t="s">
        <v>40</v>
      </c>
      <c r="G45" s="14" t="s">
        <v>233</v>
      </c>
      <c r="H45" s="11" t="s">
        <v>500</v>
      </c>
    </row>
    <row r="46" spans="1:8" ht="60" x14ac:dyDescent="0.2">
      <c r="A46" s="8" t="s">
        <v>182</v>
      </c>
      <c r="B46" s="18">
        <v>0</v>
      </c>
      <c r="C46" s="18">
        <v>1</v>
      </c>
      <c r="D46" s="12">
        <f>IF(ISBLANK(Results!D23), "",Results!D23)</f>
        <v>1</v>
      </c>
      <c r="E46" s="12" t="str">
        <f>IF(ISBLANK(Results!E23), "",Results!E23)</f>
        <v/>
      </c>
      <c r="F46" s="14" t="s">
        <v>38</v>
      </c>
      <c r="G46" s="14" t="s">
        <v>233</v>
      </c>
      <c r="H46" s="11" t="s">
        <v>501</v>
      </c>
    </row>
    <row r="47" spans="1:8" ht="21.75" customHeight="1" x14ac:dyDescent="0.2">
      <c r="A47" s="8" t="s">
        <v>134</v>
      </c>
      <c r="B47" s="18">
        <v>200</v>
      </c>
      <c r="C47" s="18">
        <v>400</v>
      </c>
      <c r="D47" s="80">
        <f>IF(ISBLANK(Results!D24), "",Results!D24)</f>
        <v>225</v>
      </c>
      <c r="E47" s="79" t="str">
        <f>IF(ISBLANK(Results!E24), "",Results!E24)</f>
        <v/>
      </c>
      <c r="F47" s="14" t="s">
        <v>362</v>
      </c>
      <c r="G47" s="14" t="s">
        <v>233</v>
      </c>
      <c r="H47" s="11" t="s">
        <v>151</v>
      </c>
    </row>
    <row r="48" spans="1:8" ht="26" x14ac:dyDescent="0.2">
      <c r="A48" s="8" t="s">
        <v>149</v>
      </c>
      <c r="B48" s="44">
        <v>2</v>
      </c>
      <c r="C48" s="44">
        <v>3</v>
      </c>
      <c r="D48" s="78">
        <f>IF(ISBLANK(Results!D25), "",Results!D25)</f>
        <v>2.4230769230769229</v>
      </c>
      <c r="E48" s="45" t="str">
        <f>IF(ISBLANK(Results!E25), "",Results!E25)</f>
        <v/>
      </c>
      <c r="F48" s="16"/>
      <c r="G48" s="16"/>
      <c r="H48" s="11" t="s">
        <v>150</v>
      </c>
    </row>
    <row r="49" spans="1:8" ht="32" x14ac:dyDescent="0.2">
      <c r="A49" s="91" t="s">
        <v>361</v>
      </c>
      <c r="B49" s="89" t="s">
        <v>167</v>
      </c>
      <c r="C49" s="89" t="s">
        <v>168</v>
      </c>
      <c r="D49" s="90" t="s">
        <v>224</v>
      </c>
      <c r="E49" s="90" t="s">
        <v>223</v>
      </c>
      <c r="F49" s="90" t="s">
        <v>0</v>
      </c>
      <c r="G49" s="90" t="s">
        <v>232</v>
      </c>
      <c r="H49" s="19"/>
    </row>
    <row r="50" spans="1:8" ht="39" x14ac:dyDescent="0.2">
      <c r="A50" s="8" t="s">
        <v>41</v>
      </c>
      <c r="B50" s="18">
        <v>135</v>
      </c>
      <c r="C50" s="18">
        <v>142</v>
      </c>
      <c r="D50" s="46">
        <f>IF(ISBLANK(Results!D51), "",Results!D51)</f>
        <v>139</v>
      </c>
      <c r="E50" s="46" t="str">
        <f>IF(ISBLANK(Results!E51), "",Results!E51)</f>
        <v/>
      </c>
      <c r="F50" s="14" t="s">
        <v>363</v>
      </c>
      <c r="G50" s="14" t="s">
        <v>202</v>
      </c>
      <c r="H50" s="11" t="s">
        <v>42</v>
      </c>
    </row>
    <row r="51" spans="1:8" ht="58.5" customHeight="1" x14ac:dyDescent="0.2">
      <c r="A51" s="8" t="s">
        <v>43</v>
      </c>
      <c r="B51" s="18">
        <v>4</v>
      </c>
      <c r="C51" s="18">
        <v>4.5</v>
      </c>
      <c r="D51" s="45">
        <f>IF(ISBLANK(Results!D52), "",Results!D52)</f>
        <v>4.5</v>
      </c>
      <c r="E51" s="45" t="str">
        <f>IF(ISBLANK(Results!E52), "",Results!E52)</f>
        <v/>
      </c>
      <c r="F51" s="14" t="s">
        <v>364</v>
      </c>
      <c r="G51" s="14" t="s">
        <v>202</v>
      </c>
      <c r="H51" s="11" t="s">
        <v>338</v>
      </c>
    </row>
    <row r="52" spans="1:8" ht="24" x14ac:dyDescent="0.2">
      <c r="A52" s="8" t="s">
        <v>44</v>
      </c>
      <c r="B52" s="18">
        <v>100</v>
      </c>
      <c r="C52" s="18">
        <v>106</v>
      </c>
      <c r="D52" s="46">
        <f>IF(ISBLANK(Results!D53), "",Results!D53)</f>
        <v>101</v>
      </c>
      <c r="E52" s="46" t="str">
        <f>IF(ISBLANK(Results!E53), "",Results!E53)</f>
        <v/>
      </c>
      <c r="F52" s="14" t="s">
        <v>365</v>
      </c>
      <c r="G52" s="14" t="s">
        <v>202</v>
      </c>
      <c r="H52" s="11" t="s">
        <v>45</v>
      </c>
    </row>
    <row r="53" spans="1:8" ht="58.5" customHeight="1" x14ac:dyDescent="0.2">
      <c r="A53" s="8" t="s">
        <v>46</v>
      </c>
      <c r="B53" s="18">
        <v>23</v>
      </c>
      <c r="C53" s="18">
        <v>27</v>
      </c>
      <c r="D53" s="46">
        <f>IF(ISBLANK(Results!D54), "",Results!D54)</f>
        <v>30</v>
      </c>
      <c r="E53" s="46" t="str">
        <f>IF(ISBLANK(Results!E54), "",Results!E54)</f>
        <v/>
      </c>
      <c r="F53" s="14" t="s">
        <v>366</v>
      </c>
      <c r="G53" s="14" t="s">
        <v>202</v>
      </c>
      <c r="H53" s="11" t="s">
        <v>199</v>
      </c>
    </row>
    <row r="54" spans="1:8" x14ac:dyDescent="0.2">
      <c r="A54" s="8" t="s">
        <v>47</v>
      </c>
      <c r="B54" s="18">
        <v>0.8</v>
      </c>
      <c r="C54" s="18">
        <v>1</v>
      </c>
      <c r="D54" s="45" t="str">
        <f>IF(ISBLANK(Results!D55), "",Results!D55)</f>
        <v/>
      </c>
      <c r="E54" s="45" t="str">
        <f>IF(ISBLANK(Results!E55), "",Results!E55)</f>
        <v/>
      </c>
      <c r="F54" s="14" t="s">
        <v>367</v>
      </c>
      <c r="G54" s="14"/>
      <c r="H54" s="11" t="s">
        <v>48</v>
      </c>
    </row>
    <row r="55" spans="1:8" ht="60" x14ac:dyDescent="0.2">
      <c r="A55" s="8" t="s">
        <v>184</v>
      </c>
      <c r="B55" s="44">
        <v>10</v>
      </c>
      <c r="C55" s="44">
        <v>12</v>
      </c>
      <c r="D55" s="46" t="str">
        <f>IF(ISBLANK(Results!D56), "",Results!D56)</f>
        <v/>
      </c>
      <c r="E55" s="46" t="str">
        <f>IF(ISBLANK(Results!E56), "",Results!E56)</f>
        <v/>
      </c>
      <c r="F55" s="56" t="s">
        <v>368</v>
      </c>
      <c r="G55" s="14" t="s">
        <v>202</v>
      </c>
      <c r="H55" s="11" t="s">
        <v>200</v>
      </c>
    </row>
    <row r="56" spans="1:8" ht="48" x14ac:dyDescent="0.2">
      <c r="A56" s="8" t="s">
        <v>49</v>
      </c>
      <c r="B56" s="18">
        <v>4.6399999999999997</v>
      </c>
      <c r="C56" s="18">
        <v>6.07</v>
      </c>
      <c r="D56" s="48">
        <f>IF(ISBLANK(Results!D57), "",Results!D57)</f>
        <v>5.2</v>
      </c>
      <c r="E56" s="46" t="str">
        <f>IF(ISBLANK(Results!E57), "",Results!E2)</f>
        <v/>
      </c>
      <c r="F56" s="8" t="s">
        <v>369</v>
      </c>
      <c r="G56" s="8" t="s">
        <v>202</v>
      </c>
      <c r="H56" s="11" t="s">
        <v>230</v>
      </c>
    </row>
    <row r="57" spans="1:8" ht="50.25" customHeight="1" x14ac:dyDescent="0.2">
      <c r="A57" s="8" t="s">
        <v>50</v>
      </c>
      <c r="B57" s="18">
        <v>70.7</v>
      </c>
      <c r="C57" s="18">
        <v>97.2</v>
      </c>
      <c r="D57" s="48">
        <f>IF(ISBLANK(Results!D58), "",Results!D58)</f>
        <v>56</v>
      </c>
      <c r="E57" s="46" t="str">
        <f>IF(ISBLANK(Results!E58), "",Results!E58)</f>
        <v/>
      </c>
      <c r="F57" s="8" t="s">
        <v>370</v>
      </c>
      <c r="G57" s="8" t="s">
        <v>201</v>
      </c>
      <c r="H57" s="11" t="s">
        <v>152</v>
      </c>
    </row>
    <row r="58" spans="1:8" ht="72" x14ac:dyDescent="0.2">
      <c r="A58" s="8" t="s">
        <v>51</v>
      </c>
      <c r="B58" s="18">
        <v>0.2</v>
      </c>
      <c r="C58" s="18">
        <v>0.32</v>
      </c>
      <c r="D58" s="102">
        <f>IF(ISBLANK(Results!D59), "",Results!D59)</f>
        <v>0.28999999999999998</v>
      </c>
      <c r="E58" s="103" t="str">
        <f>IF(ISBLANK(Results!E59), "",Results!E59)</f>
        <v/>
      </c>
      <c r="F58" s="8" t="s">
        <v>371</v>
      </c>
      <c r="G58" s="8" t="s">
        <v>202</v>
      </c>
      <c r="H58" s="11" t="s">
        <v>441</v>
      </c>
    </row>
    <row r="59" spans="1:8" ht="24" customHeight="1" x14ac:dyDescent="0.2">
      <c r="A59" s="8" t="s">
        <v>114</v>
      </c>
      <c r="B59" s="18">
        <v>90</v>
      </c>
      <c r="C59" s="18">
        <v>100</v>
      </c>
      <c r="D59" s="49">
        <f>IF(ISBLANK(Results!D60), "",Results!D60)</f>
        <v>90</v>
      </c>
      <c r="E59" s="46" t="str">
        <f>IF(ISBLANK(Results!E60), "",Results!E60)</f>
        <v/>
      </c>
      <c r="F59" s="8" t="s">
        <v>115</v>
      </c>
      <c r="G59" s="8" t="s">
        <v>227</v>
      </c>
      <c r="H59" s="11" t="s">
        <v>116</v>
      </c>
    </row>
    <row r="60" spans="1:8" ht="38.25" customHeight="1" x14ac:dyDescent="0.2">
      <c r="A60" s="8" t="s">
        <v>110</v>
      </c>
      <c r="B60" s="59">
        <v>140</v>
      </c>
      <c r="C60" s="59">
        <v>200</v>
      </c>
      <c r="D60" s="46">
        <f>IF(ISBLANK(Results!D67), "",Results!D67)</f>
        <v>222</v>
      </c>
      <c r="E60" s="46" t="str">
        <f>IF(ISBLANK(Results!E67), "",Results!E67)</f>
        <v/>
      </c>
      <c r="F60" s="8" t="s">
        <v>372</v>
      </c>
      <c r="G60" s="10" t="s">
        <v>229</v>
      </c>
      <c r="H60" s="11" t="s">
        <v>121</v>
      </c>
    </row>
    <row r="61" spans="1:8" ht="64.5" customHeight="1" x14ac:dyDescent="0.2">
      <c r="A61" s="8" t="s">
        <v>52</v>
      </c>
      <c r="B61" s="18">
        <v>2.2999999999999998</v>
      </c>
      <c r="C61" s="18">
        <v>2.5</v>
      </c>
      <c r="D61" s="78">
        <f>IF(ISBLANK(Results!D68), "",Results!D68)</f>
        <v>2.35</v>
      </c>
      <c r="E61" s="45" t="str">
        <f>IF(ISBLANK(Results!E68), "",Results!E68)</f>
        <v/>
      </c>
      <c r="F61" s="8" t="s">
        <v>373</v>
      </c>
      <c r="G61" s="8" t="s">
        <v>202</v>
      </c>
      <c r="H61" s="11" t="s">
        <v>442</v>
      </c>
    </row>
    <row r="62" spans="1:8" ht="104.25" customHeight="1" x14ac:dyDescent="0.2">
      <c r="A62" s="8" t="s">
        <v>53</v>
      </c>
      <c r="B62" s="18">
        <v>1.2</v>
      </c>
      <c r="C62" s="18">
        <v>1.4</v>
      </c>
      <c r="D62" s="45">
        <f>IF(ISBLANK(Results!D69), "",Results!D69)</f>
        <v>1.3</v>
      </c>
      <c r="E62" s="45" t="str">
        <f>IF(ISBLANK(Results!E69), "",Results!E69)</f>
        <v/>
      </c>
      <c r="F62" s="8" t="s">
        <v>374</v>
      </c>
      <c r="G62" s="8" t="s">
        <v>202</v>
      </c>
      <c r="H62" s="11" t="s">
        <v>211</v>
      </c>
    </row>
    <row r="63" spans="1:8" x14ac:dyDescent="0.2">
      <c r="A63" s="8" t="s">
        <v>443</v>
      </c>
      <c r="B63" s="18"/>
      <c r="C63" s="18"/>
      <c r="D63" s="45">
        <f>IF(ISBLANK(Results!D70), "",Results!D70)</f>
        <v>77.692307692307693</v>
      </c>
      <c r="E63" s="45" t="str">
        <f>IF(ISBLANK(Results!E70), "",Results!E70)</f>
        <v/>
      </c>
      <c r="F63" s="8" t="s">
        <v>444</v>
      </c>
      <c r="G63" s="8"/>
      <c r="H63" s="11" t="s">
        <v>445</v>
      </c>
    </row>
    <row r="64" spans="1:8" ht="74.25" customHeight="1" x14ac:dyDescent="0.2">
      <c r="A64" s="8" t="s">
        <v>55</v>
      </c>
      <c r="B64" s="18">
        <v>69</v>
      </c>
      <c r="C64" s="18">
        <v>74</v>
      </c>
      <c r="D64" s="79">
        <f>IF(ISBLANK(Results!D71), "",Results!D71)</f>
        <v>74</v>
      </c>
      <c r="E64" s="46" t="str">
        <f>IF(ISBLANK(Results!E71), "",Results!E71)</f>
        <v/>
      </c>
      <c r="F64" s="8" t="s">
        <v>376</v>
      </c>
      <c r="G64" s="8" t="s">
        <v>228</v>
      </c>
      <c r="H64" s="11" t="s">
        <v>107</v>
      </c>
    </row>
    <row r="65" spans="1:8" ht="72.75" customHeight="1" x14ac:dyDescent="0.2">
      <c r="A65" s="8" t="s">
        <v>54</v>
      </c>
      <c r="B65" s="18">
        <v>40</v>
      </c>
      <c r="C65" s="18">
        <v>50</v>
      </c>
      <c r="D65" s="49">
        <f>IF(ISBLANK(Results!D72), "",Results!D72)</f>
        <v>43</v>
      </c>
      <c r="E65" s="46" t="str">
        <f>IF(ISBLANK(Results!E72), "",Results!E72)</f>
        <v/>
      </c>
      <c r="F65" s="8" t="s">
        <v>375</v>
      </c>
      <c r="G65" s="8" t="s">
        <v>228</v>
      </c>
      <c r="H65" s="11" t="s">
        <v>447</v>
      </c>
    </row>
    <row r="66" spans="1:8" ht="140.25" customHeight="1" x14ac:dyDescent="0.2">
      <c r="A66" s="8" t="s">
        <v>406</v>
      </c>
      <c r="B66" s="18">
        <v>4.4400000000000004</v>
      </c>
      <c r="C66" s="18">
        <v>5.55</v>
      </c>
      <c r="D66" s="45">
        <f>IF(ISBLANK(Results!D61), "",Results!D61)</f>
        <v>4.5</v>
      </c>
      <c r="E66" s="45" t="str">
        <f>IF(ISBLANK(Results!E61), "",Results!E61)</f>
        <v/>
      </c>
      <c r="F66" s="8" t="s">
        <v>377</v>
      </c>
      <c r="G66" s="8" t="s">
        <v>202</v>
      </c>
      <c r="H66" s="11" t="s">
        <v>95</v>
      </c>
    </row>
    <row r="67" spans="1:8" ht="32" x14ac:dyDescent="0.2">
      <c r="A67" s="89" t="s">
        <v>383</v>
      </c>
      <c r="B67" s="89" t="s">
        <v>167</v>
      </c>
      <c r="C67" s="89" t="s">
        <v>168</v>
      </c>
      <c r="D67" s="90" t="s">
        <v>224</v>
      </c>
      <c r="E67" s="90" t="s">
        <v>223</v>
      </c>
      <c r="F67" s="90" t="s">
        <v>0</v>
      </c>
      <c r="G67" s="90" t="s">
        <v>232</v>
      </c>
      <c r="H67" s="17"/>
    </row>
    <row r="68" spans="1:8" ht="84.75" customHeight="1" x14ac:dyDescent="0.2">
      <c r="A68" s="10" t="s">
        <v>56</v>
      </c>
      <c r="B68" s="18">
        <v>0.8</v>
      </c>
      <c r="C68" s="18">
        <v>1.5</v>
      </c>
      <c r="D68" s="78" t="str">
        <f>IF(ISBLANK(Results!D75), "",Results!D75)</f>
        <v/>
      </c>
      <c r="E68" s="45" t="str">
        <f>IF(ISBLANK(Results!E75), "",Results!E75)</f>
        <v/>
      </c>
      <c r="F68" s="8" t="s">
        <v>57</v>
      </c>
      <c r="G68" s="8" t="s">
        <v>238</v>
      </c>
      <c r="H68" s="11" t="s">
        <v>263</v>
      </c>
    </row>
    <row r="69" spans="1:8" ht="46.5" customHeight="1" x14ac:dyDescent="0.2">
      <c r="A69" s="10" t="s">
        <v>79</v>
      </c>
      <c r="B69" s="18">
        <v>9.1</v>
      </c>
      <c r="C69" s="18">
        <v>19.7</v>
      </c>
      <c r="D69" s="45" t="str">
        <f>IF(ISBLANK(Results!D76), "",Results!D76)</f>
        <v/>
      </c>
      <c r="E69" s="45" t="str">
        <f>IF(ISBLANK(Results!E76), "",Results!E76)</f>
        <v/>
      </c>
      <c r="F69" s="14" t="s">
        <v>81</v>
      </c>
      <c r="G69" s="14" t="s">
        <v>237</v>
      </c>
      <c r="H69" s="11" t="s">
        <v>58</v>
      </c>
    </row>
    <row r="70" spans="1:8" ht="48" x14ac:dyDescent="0.2">
      <c r="A70" s="10" t="s">
        <v>80</v>
      </c>
      <c r="B70" s="18">
        <v>3.59</v>
      </c>
      <c r="C70" s="18">
        <v>6.56</v>
      </c>
      <c r="D70" s="45" t="str">
        <f>IF(ISBLANK(Results!D77), "",Results!D77)</f>
        <v/>
      </c>
      <c r="E70" s="45" t="str">
        <f>IF(ISBLANK(Results!E77), "",Results!E77)</f>
        <v/>
      </c>
      <c r="F70" s="8" t="s">
        <v>59</v>
      </c>
      <c r="G70" s="8" t="s">
        <v>237</v>
      </c>
      <c r="H70" s="11" t="s">
        <v>261</v>
      </c>
    </row>
    <row r="71" spans="1:8" x14ac:dyDescent="0.2">
      <c r="A71" s="10" t="s">
        <v>265</v>
      </c>
      <c r="B71" s="18">
        <v>3</v>
      </c>
      <c r="C71" s="18">
        <v>4</v>
      </c>
      <c r="D71" s="78" t="str">
        <f>IF(ISBLANK(Results!D78), "",Results!D78)</f>
        <v/>
      </c>
      <c r="E71" s="45" t="str">
        <f>IF(ISBLANK(Results!E78), "",Results!E78)</f>
        <v/>
      </c>
      <c r="F71" s="8"/>
      <c r="G71" s="8"/>
      <c r="H71" s="11"/>
    </row>
    <row r="72" spans="1:8" ht="74.25" customHeight="1" x14ac:dyDescent="0.2">
      <c r="A72" s="10" t="s">
        <v>160</v>
      </c>
      <c r="B72" s="18"/>
      <c r="C72" s="21"/>
      <c r="D72" s="45" t="str">
        <f>IF(ISBLANK(Results!D79), "",Results!D79)</f>
        <v/>
      </c>
      <c r="E72" s="46" t="str">
        <f>IF(ISBLANK(Results!E79), "",Results!E79)</f>
        <v/>
      </c>
      <c r="F72" s="8" t="s">
        <v>379</v>
      </c>
      <c r="G72" s="8"/>
      <c r="H72" s="11" t="s">
        <v>508</v>
      </c>
    </row>
    <row r="73" spans="1:8" ht="26.25" customHeight="1" x14ac:dyDescent="0.2">
      <c r="A73" s="10" t="s">
        <v>60</v>
      </c>
      <c r="B73" s="18">
        <v>0</v>
      </c>
      <c r="C73" s="18">
        <v>60</v>
      </c>
      <c r="D73" s="79" t="str">
        <f>IF(ISBLANK(Results!D81), "",Results!D81)</f>
        <v/>
      </c>
      <c r="E73" s="46" t="str">
        <f>IF(ISBLANK(Results!E81), "",Results!E81)</f>
        <v/>
      </c>
      <c r="F73" s="8" t="s">
        <v>61</v>
      </c>
      <c r="G73" s="8" t="s">
        <v>234</v>
      </c>
      <c r="H73" s="11" t="s">
        <v>62</v>
      </c>
    </row>
    <row r="74" spans="1:8" ht="37.5" customHeight="1" x14ac:dyDescent="0.2">
      <c r="A74" s="10" t="s">
        <v>63</v>
      </c>
      <c r="B74" s="18">
        <v>0</v>
      </c>
      <c r="C74" s="18">
        <v>60</v>
      </c>
      <c r="D74" s="46" t="str">
        <f>IF(ISBLANK(Results!D82), "",Results!D82)</f>
        <v/>
      </c>
      <c r="E74" s="46" t="str">
        <f>IF(ISBLANK(Results!E82), "",Results!E82)</f>
        <v/>
      </c>
      <c r="F74" s="8" t="s">
        <v>61</v>
      </c>
      <c r="G74" s="8" t="s">
        <v>234</v>
      </c>
      <c r="H74" s="11" t="s">
        <v>64</v>
      </c>
    </row>
    <row r="75" spans="1:8" ht="29.25" customHeight="1" x14ac:dyDescent="0.2">
      <c r="A75" s="10" t="s">
        <v>105</v>
      </c>
      <c r="B75" s="18"/>
      <c r="C75" s="23"/>
      <c r="D75" s="45" t="str">
        <f>IF(ISBLANK(Results!D84), "",Results!D84)</f>
        <v/>
      </c>
      <c r="E75" s="46" t="str">
        <f>IF(ISBLANK(Results!E84), "",Results!E84)</f>
        <v/>
      </c>
      <c r="F75" s="8" t="s">
        <v>106</v>
      </c>
      <c r="G75" s="8"/>
      <c r="H75" s="11"/>
    </row>
    <row r="76" spans="1:8" ht="32" x14ac:dyDescent="0.2">
      <c r="A76" s="91" t="s">
        <v>380</v>
      </c>
      <c r="B76" s="89" t="s">
        <v>167</v>
      </c>
      <c r="C76" s="89" t="s">
        <v>168</v>
      </c>
      <c r="D76" s="90" t="s">
        <v>222</v>
      </c>
      <c r="E76" s="90" t="s">
        <v>223</v>
      </c>
      <c r="F76" s="90" t="s">
        <v>0</v>
      </c>
      <c r="G76" s="90" t="s">
        <v>232</v>
      </c>
      <c r="H76" s="19"/>
    </row>
    <row r="77" spans="1:8" ht="30" x14ac:dyDescent="0.2">
      <c r="A77" s="25" t="s">
        <v>381</v>
      </c>
      <c r="B77" s="26"/>
      <c r="C77" s="33"/>
      <c r="D77" s="12" t="str">
        <f>IF(ISBLANK(Results!D87), "",Results!D87)</f>
        <v/>
      </c>
      <c r="E77" s="12" t="str">
        <f>IF(ISBLANK(Results!E87), "",Results!E87)</f>
        <v/>
      </c>
      <c r="F77" s="34"/>
      <c r="G77" s="34"/>
      <c r="H77" s="27" t="s">
        <v>262</v>
      </c>
    </row>
    <row r="78" spans="1:8" ht="85.5" customHeight="1" x14ac:dyDescent="0.2">
      <c r="A78" s="10" t="s">
        <v>83</v>
      </c>
      <c r="B78" s="44">
        <v>1</v>
      </c>
      <c r="C78" s="44">
        <v>20</v>
      </c>
      <c r="D78" s="46" t="str">
        <f>IF(ISBLANK(Results!D88), "",Results!D88)</f>
        <v/>
      </c>
      <c r="E78" s="46" t="str">
        <f>IF(ISBLANK(Results!E88), "",Results!E88)</f>
        <v/>
      </c>
      <c r="F78" s="8" t="s">
        <v>87</v>
      </c>
      <c r="G78" s="8"/>
      <c r="H78" s="11" t="s">
        <v>226</v>
      </c>
    </row>
    <row r="79" spans="1:8" ht="15" customHeight="1" x14ac:dyDescent="0.2">
      <c r="A79" s="10" t="s">
        <v>82</v>
      </c>
      <c r="B79" s="18"/>
      <c r="C79" s="28"/>
      <c r="D79" s="12" t="str">
        <f>IF(ISBLANK(Results!D89), "",Results!D89)</f>
        <v/>
      </c>
      <c r="E79" s="46" t="str">
        <f>IF(ISBLANK(Results!E89), "",Results!E89)</f>
        <v/>
      </c>
      <c r="F79" s="8"/>
      <c r="G79" s="8" t="s">
        <v>234</v>
      </c>
      <c r="H79" s="11" t="s">
        <v>209</v>
      </c>
    </row>
    <row r="80" spans="1:8" ht="18.75" customHeight="1" x14ac:dyDescent="0.2">
      <c r="A80" s="10" t="s">
        <v>84</v>
      </c>
      <c r="B80" s="18"/>
      <c r="C80" s="28"/>
      <c r="D80" s="12" t="str">
        <f>IF(ISBLANK(Results!D90), "",Results!D90)</f>
        <v/>
      </c>
      <c r="E80" s="46" t="str">
        <f>IF(ISBLANK(Results!E90), "",Results!E90)</f>
        <v/>
      </c>
      <c r="F80" s="8"/>
      <c r="G80" s="8" t="s">
        <v>234</v>
      </c>
      <c r="H80" s="11" t="s">
        <v>208</v>
      </c>
    </row>
    <row r="81" spans="1:8" ht="18" customHeight="1" x14ac:dyDescent="0.2">
      <c r="A81" s="10" t="s">
        <v>103</v>
      </c>
      <c r="B81" s="18"/>
      <c r="C81" s="28"/>
      <c r="D81" s="12" t="str">
        <f>IF(ISBLANK(Results!D91), "",Results!D91)</f>
        <v/>
      </c>
      <c r="E81" s="46" t="str">
        <f>IF(ISBLANK(Results!E91), "",Results!E91)</f>
        <v/>
      </c>
      <c r="F81" s="8"/>
      <c r="G81" s="8"/>
      <c r="H81" s="11" t="s">
        <v>204</v>
      </c>
    </row>
    <row r="82" spans="1:8" ht="18" customHeight="1" x14ac:dyDescent="0.2">
      <c r="A82" s="10" t="s">
        <v>85</v>
      </c>
      <c r="B82" s="18"/>
      <c r="C82" s="28"/>
      <c r="D82" s="12" t="str">
        <f>IF(ISBLANK(Results!D92), "",Results!D92)</f>
        <v/>
      </c>
      <c r="E82" s="46" t="str">
        <f>IF(ISBLANK(Results!E92), "",Results!E92)</f>
        <v/>
      </c>
      <c r="F82" s="8"/>
      <c r="G82" s="8" t="s">
        <v>237</v>
      </c>
      <c r="H82" s="11" t="s">
        <v>205</v>
      </c>
    </row>
    <row r="83" spans="1:8" ht="18" customHeight="1" x14ac:dyDescent="0.2">
      <c r="A83" s="32" t="s">
        <v>104</v>
      </c>
      <c r="B83" s="18"/>
      <c r="C83" s="28"/>
      <c r="D83" s="12" t="str">
        <f>IF(ISBLANK(Results!D93), "",Results!D93)</f>
        <v/>
      </c>
      <c r="E83" s="46" t="str">
        <f>IF(ISBLANK(Results!E93), "",Results!E93)</f>
        <v/>
      </c>
      <c r="F83" s="8"/>
      <c r="G83" s="8"/>
      <c r="H83" s="11" t="s">
        <v>206</v>
      </c>
    </row>
    <row r="84" spans="1:8" ht="26.25" customHeight="1" x14ac:dyDescent="0.2">
      <c r="A84" s="25" t="s">
        <v>86</v>
      </c>
      <c r="B84" s="18"/>
      <c r="C84" s="28"/>
      <c r="D84" s="12" t="str">
        <f>IF(ISBLANK(Results!D94), "",Results!D94)</f>
        <v/>
      </c>
      <c r="E84" s="46" t="str">
        <f>IF(ISBLANK(Results!E94), "",Results!E94)</f>
        <v/>
      </c>
      <c r="F84" s="8"/>
      <c r="G84" s="8" t="s">
        <v>255</v>
      </c>
      <c r="H84" s="11" t="s">
        <v>207</v>
      </c>
    </row>
    <row r="85" spans="1:8" ht="59.25" customHeight="1" x14ac:dyDescent="0.2">
      <c r="A85" s="25" t="s">
        <v>88</v>
      </c>
      <c r="B85" s="18"/>
      <c r="C85" s="28"/>
      <c r="D85" s="12" t="str">
        <f>IF(ISBLANK(Results!D95), "",Results!D95)</f>
        <v/>
      </c>
      <c r="E85" s="46" t="str">
        <f>IF(ISBLANK(Results!E95), "",Results!E95)</f>
        <v/>
      </c>
      <c r="F85" s="8"/>
      <c r="G85" s="8"/>
      <c r="H85" s="11" t="s">
        <v>117</v>
      </c>
    </row>
    <row r="86" spans="1:8" ht="24" x14ac:dyDescent="0.2">
      <c r="A86" s="25" t="s">
        <v>119</v>
      </c>
      <c r="B86" s="18"/>
      <c r="C86" s="38"/>
      <c r="D86" s="12" t="str">
        <f>IF(ISBLANK(Results!D96), "",Results!D96)</f>
        <v/>
      </c>
      <c r="E86" s="46" t="str">
        <f>IF(ISBLANK(Results!E96), "",Results!E96)</f>
        <v/>
      </c>
      <c r="F86" s="8" t="s">
        <v>120</v>
      </c>
      <c r="G86" s="8" t="s">
        <v>255</v>
      </c>
      <c r="H86" s="11" t="s">
        <v>300</v>
      </c>
    </row>
    <row r="87" spans="1:8" ht="47.25" customHeight="1" x14ac:dyDescent="0.2">
      <c r="A87" s="25" t="s">
        <v>257</v>
      </c>
      <c r="B87" s="18"/>
      <c r="C87" s="38"/>
      <c r="D87" s="12" t="str">
        <f>IF(ISBLANK(Results!D97), "",Results!D97)</f>
        <v/>
      </c>
      <c r="E87" s="46" t="str">
        <f>IF(ISBLANK(Results!E97), "",Results!E97)</f>
        <v/>
      </c>
      <c r="F87" s="8" t="s">
        <v>382</v>
      </c>
      <c r="G87" s="8" t="s">
        <v>255</v>
      </c>
      <c r="H87" s="11" t="s">
        <v>299</v>
      </c>
    </row>
    <row r="88" spans="1:8" ht="32" x14ac:dyDescent="0.2">
      <c r="A88" s="91" t="s">
        <v>384</v>
      </c>
      <c r="B88" s="89" t="s">
        <v>167</v>
      </c>
      <c r="C88" s="89" t="s">
        <v>168</v>
      </c>
      <c r="D88" s="90" t="s">
        <v>224</v>
      </c>
      <c r="E88" s="90" t="s">
        <v>223</v>
      </c>
      <c r="F88" s="90" t="s">
        <v>0</v>
      </c>
      <c r="G88" s="90" t="s">
        <v>232</v>
      </c>
      <c r="H88" s="19"/>
    </row>
    <row r="89" spans="1:8" x14ac:dyDescent="0.2">
      <c r="A89" s="25" t="s">
        <v>119</v>
      </c>
      <c r="B89" s="18">
        <v>18</v>
      </c>
      <c r="C89" s="18">
        <v>25</v>
      </c>
      <c r="D89" s="46" t="str">
        <f>IF(ISBLANK(Results!D99), "",Results!D99)</f>
        <v/>
      </c>
      <c r="E89" s="46" t="str">
        <f>IF(ISBLANK(Results!E99), "",Results!E99)</f>
        <v/>
      </c>
      <c r="F89" s="70" t="s">
        <v>78</v>
      </c>
      <c r="G89" s="8" t="s">
        <v>255</v>
      </c>
      <c r="H89" s="11" t="s">
        <v>264</v>
      </c>
    </row>
    <row r="90" spans="1:8" ht="60" x14ac:dyDescent="0.2">
      <c r="A90" s="25" t="s">
        <v>88</v>
      </c>
      <c r="B90" s="18"/>
      <c r="C90" s="28"/>
      <c r="D90" s="12" t="str">
        <f>IF(ISBLANK(Results!D100), "",Results!D100)</f>
        <v/>
      </c>
      <c r="E90" s="46" t="str">
        <f>IF(ISBLANK(Results!E100), "",Results!E100)</f>
        <v/>
      </c>
      <c r="F90" s="8"/>
      <c r="G90" s="29"/>
      <c r="H90" s="11" t="s">
        <v>117</v>
      </c>
    </row>
    <row r="91" spans="1:8" ht="36" x14ac:dyDescent="0.2">
      <c r="A91" s="25" t="s">
        <v>132</v>
      </c>
      <c r="B91" s="26"/>
      <c r="C91" s="35"/>
      <c r="D91" s="45" t="str">
        <f>IF(ISBLANK(Results!D105), "",Results!D105)</f>
        <v/>
      </c>
      <c r="E91" s="46" t="str">
        <f>IF(ISBLANK(Results!E105), "",Results!E105)</f>
        <v/>
      </c>
      <c r="F91" s="30" t="s">
        <v>386</v>
      </c>
      <c r="G91" s="30"/>
      <c r="H91" s="27" t="s">
        <v>133</v>
      </c>
    </row>
    <row r="92" spans="1:8" x14ac:dyDescent="0.2">
      <c r="A92" s="25" t="s">
        <v>296</v>
      </c>
      <c r="B92" s="26"/>
      <c r="C92" s="35"/>
      <c r="D92" s="71" t="str">
        <f>IF(ISBLANK(Results!D105), "",Results!D106)</f>
        <v/>
      </c>
      <c r="E92" s="46" t="str">
        <f>IF(ISBLANK(Results!E106), "",Results!E106)</f>
        <v/>
      </c>
      <c r="F92" s="30" t="s">
        <v>297</v>
      </c>
      <c r="G92" s="30" t="s">
        <v>237</v>
      </c>
      <c r="H92" s="27" t="s">
        <v>298</v>
      </c>
    </row>
    <row r="93" spans="1:8" ht="32.25" customHeight="1" x14ac:dyDescent="0.2">
      <c r="A93" s="89" t="s">
        <v>385</v>
      </c>
      <c r="B93" s="89" t="s">
        <v>167</v>
      </c>
      <c r="C93" s="89" t="s">
        <v>168</v>
      </c>
      <c r="D93" s="90" t="s">
        <v>224</v>
      </c>
      <c r="E93" s="90" t="s">
        <v>223</v>
      </c>
      <c r="F93" s="90" t="s">
        <v>0</v>
      </c>
      <c r="G93" s="90" t="s">
        <v>232</v>
      </c>
      <c r="H93" s="19"/>
    </row>
    <row r="94" spans="1:8" ht="25.5" customHeight="1" x14ac:dyDescent="0.2">
      <c r="A94" s="25" t="s">
        <v>156</v>
      </c>
      <c r="B94" s="57">
        <v>100</v>
      </c>
      <c r="C94" s="57">
        <v>150</v>
      </c>
      <c r="D94" s="49" t="str">
        <f>IF(ISBLANK(Results!D108), "",Results!D108)</f>
        <v/>
      </c>
      <c r="E94" s="46" t="str">
        <f>IF(ISBLANK(Results!E108), "",ResultsE96)</f>
        <v/>
      </c>
      <c r="F94" s="30" t="s">
        <v>157</v>
      </c>
      <c r="G94" s="30" t="s">
        <v>255</v>
      </c>
      <c r="H94" s="27" t="s">
        <v>158</v>
      </c>
    </row>
    <row r="95" spans="1:8" ht="36" x14ac:dyDescent="0.2">
      <c r="A95" s="25" t="s">
        <v>159</v>
      </c>
      <c r="B95" s="58">
        <v>6</v>
      </c>
      <c r="C95" s="58">
        <v>9</v>
      </c>
      <c r="D95" s="55"/>
      <c r="E95" s="46"/>
      <c r="F95" s="30" t="s">
        <v>387</v>
      </c>
      <c r="G95" s="30"/>
      <c r="H95" s="27" t="s">
        <v>293</v>
      </c>
    </row>
    <row r="96" spans="1:8" ht="18.75" customHeight="1" x14ac:dyDescent="0.2">
      <c r="A96" s="25" t="s">
        <v>91</v>
      </c>
      <c r="B96" s="57"/>
      <c r="C96" s="31"/>
      <c r="D96" s="12"/>
      <c r="E96" s="46"/>
      <c r="F96" s="30" t="s">
        <v>92</v>
      </c>
      <c r="G96" s="30"/>
      <c r="H96" s="27"/>
    </row>
    <row r="97" spans="1:8" ht="36.75" customHeight="1" x14ac:dyDescent="0.2">
      <c r="A97" s="25" t="s">
        <v>341</v>
      </c>
      <c r="B97" s="57">
        <v>300</v>
      </c>
      <c r="C97" s="40">
        <v>400</v>
      </c>
      <c r="D97" s="81">
        <v>510</v>
      </c>
      <c r="E97" s="46"/>
      <c r="F97" s="30" t="s">
        <v>388</v>
      </c>
      <c r="G97" s="30"/>
      <c r="H97" s="27" t="s">
        <v>146</v>
      </c>
    </row>
    <row r="98" spans="1:8" ht="36.75" customHeight="1" x14ac:dyDescent="0.2">
      <c r="A98" s="25" t="s">
        <v>339</v>
      </c>
      <c r="B98" s="57"/>
      <c r="C98" s="40"/>
      <c r="D98" s="12">
        <v>8.8000000000000007</v>
      </c>
      <c r="E98" s="45"/>
      <c r="F98" s="30" t="s">
        <v>340</v>
      </c>
      <c r="G98" s="30" t="s">
        <v>237</v>
      </c>
      <c r="H98" s="27"/>
    </row>
    <row r="99" spans="1:8" ht="18.75" customHeight="1" x14ac:dyDescent="0.2">
      <c r="A99" s="25" t="s">
        <v>126</v>
      </c>
      <c r="B99" s="57">
        <v>15</v>
      </c>
      <c r="C99" s="57">
        <v>17</v>
      </c>
      <c r="D99" s="45"/>
      <c r="E99" s="45"/>
      <c r="F99" s="30" t="s">
        <v>389</v>
      </c>
      <c r="G99" s="30"/>
      <c r="H99" s="27" t="s">
        <v>124</v>
      </c>
    </row>
    <row r="100" spans="1:8" ht="18" customHeight="1" x14ac:dyDescent="0.2">
      <c r="A100" s="25" t="s">
        <v>123</v>
      </c>
      <c r="B100" s="57">
        <v>15</v>
      </c>
      <c r="C100" s="57">
        <v>17</v>
      </c>
      <c r="D100" s="78">
        <v>12</v>
      </c>
      <c r="E100" s="45"/>
      <c r="F100" s="30" t="s">
        <v>389</v>
      </c>
      <c r="G100" s="30" t="s">
        <v>201</v>
      </c>
      <c r="H100" s="27" t="s">
        <v>125</v>
      </c>
    </row>
    <row r="101" spans="1:8" ht="38.25" customHeight="1" x14ac:dyDescent="0.2">
      <c r="A101" s="25" t="s">
        <v>127</v>
      </c>
      <c r="B101" s="57">
        <v>15</v>
      </c>
      <c r="C101" s="57">
        <v>17</v>
      </c>
      <c r="D101" s="45">
        <v>14</v>
      </c>
      <c r="E101" s="45"/>
      <c r="F101" s="30" t="s">
        <v>389</v>
      </c>
      <c r="G101" s="30" t="s">
        <v>201</v>
      </c>
      <c r="H101" s="27" t="s">
        <v>294</v>
      </c>
    </row>
    <row r="102" spans="1:8" x14ac:dyDescent="0.2">
      <c r="A102" s="25" t="s">
        <v>210</v>
      </c>
      <c r="B102" s="26"/>
      <c r="C102" s="26"/>
      <c r="D102" s="95">
        <v>0.16</v>
      </c>
      <c r="E102" s="45"/>
      <c r="F102" s="30" t="s">
        <v>391</v>
      </c>
      <c r="G102" s="30" t="s">
        <v>228</v>
      </c>
      <c r="H102" s="27" t="s">
        <v>254</v>
      </c>
    </row>
    <row r="103" spans="1:8" x14ac:dyDescent="0.2">
      <c r="A103" s="25" t="s">
        <v>249</v>
      </c>
      <c r="B103" s="57">
        <v>1</v>
      </c>
      <c r="C103" s="57">
        <v>15</v>
      </c>
      <c r="D103" s="96">
        <v>0.41</v>
      </c>
      <c r="E103" s="45"/>
      <c r="F103" s="30" t="s">
        <v>437</v>
      </c>
      <c r="G103" s="30"/>
      <c r="H103" s="27"/>
    </row>
    <row r="104" spans="1:8" ht="18.75" customHeight="1" x14ac:dyDescent="0.2">
      <c r="A104" s="25" t="s">
        <v>108</v>
      </c>
      <c r="B104" s="57">
        <v>1.7</v>
      </c>
      <c r="C104" s="57">
        <v>1.9</v>
      </c>
      <c r="D104" s="46"/>
      <c r="E104" s="45"/>
      <c r="F104" s="30" t="s">
        <v>390</v>
      </c>
      <c r="G104" s="30"/>
      <c r="H104" s="27"/>
    </row>
    <row r="105" spans="1:8" x14ac:dyDescent="0.2">
      <c r="A105" s="25" t="s">
        <v>215</v>
      </c>
      <c r="B105" s="57" t="s">
        <v>216</v>
      </c>
      <c r="C105" s="57" t="s">
        <v>216</v>
      </c>
      <c r="D105" s="12"/>
      <c r="E105" s="46"/>
      <c r="F105" s="30"/>
      <c r="G105" s="30"/>
      <c r="H105" s="27"/>
    </row>
    <row r="106" spans="1:8" ht="18" customHeight="1" x14ac:dyDescent="0.2">
      <c r="A106" s="25" t="s">
        <v>217</v>
      </c>
      <c r="B106" s="57" t="s">
        <v>216</v>
      </c>
      <c r="C106" s="57" t="s">
        <v>216</v>
      </c>
      <c r="D106" s="12"/>
      <c r="E106" s="46"/>
      <c r="F106" s="30"/>
      <c r="G106" s="30"/>
      <c r="H106" s="27"/>
    </row>
    <row r="107" spans="1:8" ht="18" customHeight="1" x14ac:dyDescent="0.2">
      <c r="A107" s="25" t="s">
        <v>409</v>
      </c>
      <c r="B107" s="57"/>
      <c r="C107" s="57"/>
      <c r="D107" s="104"/>
      <c r="E107" s="45"/>
      <c r="F107" s="30" t="s">
        <v>410</v>
      </c>
      <c r="G107" s="30" t="s">
        <v>231</v>
      </c>
      <c r="H107" s="27" t="s">
        <v>411</v>
      </c>
    </row>
    <row r="108" spans="1:8" ht="18" customHeight="1" x14ac:dyDescent="0.2">
      <c r="A108" s="25" t="s">
        <v>412</v>
      </c>
      <c r="B108" s="57"/>
      <c r="C108" s="57"/>
      <c r="D108" s="46"/>
      <c r="E108" s="46"/>
      <c r="F108" s="30" t="s">
        <v>414</v>
      </c>
      <c r="G108" s="30" t="s">
        <v>413</v>
      </c>
      <c r="H108" s="27" t="s">
        <v>411</v>
      </c>
    </row>
    <row r="109" spans="1:8" ht="40.5" customHeight="1" x14ac:dyDescent="0.2">
      <c r="A109" s="25" t="s">
        <v>342</v>
      </c>
      <c r="B109" s="57">
        <v>0</v>
      </c>
      <c r="C109" s="57">
        <v>20</v>
      </c>
      <c r="D109" s="46"/>
      <c r="E109" s="46"/>
      <c r="F109" s="30"/>
      <c r="G109" s="30"/>
      <c r="H109" s="27" t="s">
        <v>415</v>
      </c>
    </row>
    <row r="110" spans="1:8" ht="49.5" customHeight="1" x14ac:dyDescent="0.2">
      <c r="A110" s="25" t="s">
        <v>343</v>
      </c>
      <c r="B110" s="57"/>
      <c r="C110" s="57"/>
      <c r="D110" s="82" t="s">
        <v>344</v>
      </c>
      <c r="E110" s="12"/>
      <c r="F110" s="30"/>
      <c r="G110" s="30"/>
      <c r="H110" s="27"/>
    </row>
    <row r="111" spans="1:8" ht="32" x14ac:dyDescent="0.2">
      <c r="A111" s="3" t="s">
        <v>392</v>
      </c>
      <c r="B111" s="22"/>
      <c r="C111" s="22"/>
      <c r="D111" s="22"/>
      <c r="E111" s="22"/>
      <c r="F111" s="22"/>
      <c r="G111" s="22"/>
      <c r="H111" s="22"/>
    </row>
    <row r="112" spans="1:8" ht="32" x14ac:dyDescent="0.2">
      <c r="A112" s="6" t="s">
        <v>65</v>
      </c>
      <c r="B112" s="6" t="s">
        <v>167</v>
      </c>
      <c r="C112" s="6" t="s">
        <v>168</v>
      </c>
      <c r="D112" s="7" t="s">
        <v>224</v>
      </c>
      <c r="E112" s="7"/>
      <c r="F112" s="7"/>
      <c r="G112" s="7"/>
      <c r="H112" s="6"/>
    </row>
    <row r="113" spans="1:8" ht="30" customHeight="1" x14ac:dyDescent="0.2">
      <c r="A113" s="20" t="s">
        <v>187</v>
      </c>
      <c r="B113" s="59">
        <f t="shared" ref="B113:D114" si="0">B14</f>
        <v>140</v>
      </c>
      <c r="C113" s="59">
        <f t="shared" si="0"/>
        <v>150</v>
      </c>
      <c r="D113" s="59" t="str">
        <f t="shared" si="0"/>
        <v/>
      </c>
      <c r="E113" s="59"/>
      <c r="F113" s="29"/>
      <c r="G113" s="60"/>
      <c r="H113" s="276" t="s">
        <v>193</v>
      </c>
    </row>
    <row r="114" spans="1:8" ht="32" x14ac:dyDescent="0.2">
      <c r="A114" s="20" t="s">
        <v>188</v>
      </c>
      <c r="B114" s="59">
        <f t="shared" si="0"/>
        <v>135</v>
      </c>
      <c r="C114" s="59">
        <f t="shared" si="0"/>
        <v>145</v>
      </c>
      <c r="D114" s="83">
        <f t="shared" si="0"/>
        <v>120</v>
      </c>
      <c r="E114" s="59"/>
      <c r="F114" s="29"/>
      <c r="G114" s="61"/>
      <c r="H114" s="277"/>
    </row>
    <row r="115" spans="1:8" ht="16" x14ac:dyDescent="0.2">
      <c r="A115" s="20" t="s">
        <v>175</v>
      </c>
      <c r="B115" s="59">
        <f t="shared" ref="B115:D116" si="1">B12</f>
        <v>4.2</v>
      </c>
      <c r="C115" s="59">
        <f t="shared" si="1"/>
        <v>4.9000000000000004</v>
      </c>
      <c r="D115" s="59" t="str">
        <f t="shared" si="1"/>
        <v/>
      </c>
      <c r="E115" s="62"/>
      <c r="F115" s="29"/>
      <c r="G115" s="61"/>
      <c r="H115" s="277"/>
    </row>
    <row r="116" spans="1:8" ht="16" x14ac:dyDescent="0.2">
      <c r="A116" s="20" t="s">
        <v>176</v>
      </c>
      <c r="B116" s="59">
        <f t="shared" si="1"/>
        <v>3.9</v>
      </c>
      <c r="C116" s="59">
        <f t="shared" si="1"/>
        <v>4.5</v>
      </c>
      <c r="D116" s="59">
        <f t="shared" si="1"/>
        <v>4.5999999999999996</v>
      </c>
      <c r="E116" s="62"/>
      <c r="F116" s="29"/>
      <c r="G116" s="61"/>
      <c r="H116" s="277"/>
    </row>
    <row r="117" spans="1:8" ht="16" x14ac:dyDescent="0.2">
      <c r="A117" s="20" t="s">
        <v>94</v>
      </c>
      <c r="B117" s="59">
        <f>B17</f>
        <v>0.37</v>
      </c>
      <c r="C117" s="59">
        <f>C17</f>
        <v>0.44</v>
      </c>
      <c r="D117" s="59">
        <f>D17</f>
        <v>0.4</v>
      </c>
      <c r="E117" s="62"/>
      <c r="F117" s="29"/>
      <c r="G117" s="61"/>
      <c r="H117" s="277"/>
    </row>
    <row r="118" spans="1:8" ht="16" x14ac:dyDescent="0.2">
      <c r="A118" s="20" t="s">
        <v>66</v>
      </c>
      <c r="B118" s="59">
        <f>B23</f>
        <v>28</v>
      </c>
      <c r="C118" s="59">
        <f>C23</f>
        <v>32</v>
      </c>
      <c r="D118" s="59" t="str">
        <f>D23</f>
        <v/>
      </c>
      <c r="E118" s="59"/>
      <c r="F118" s="29"/>
      <c r="G118" s="61"/>
      <c r="H118" s="277"/>
    </row>
    <row r="119" spans="1:8" ht="16" x14ac:dyDescent="0.2">
      <c r="A119" s="20" t="s">
        <v>67</v>
      </c>
      <c r="B119" s="59">
        <f>B22</f>
        <v>80</v>
      </c>
      <c r="C119" s="59">
        <f>C22</f>
        <v>90</v>
      </c>
      <c r="D119" s="83" t="str">
        <f>D22</f>
        <v/>
      </c>
      <c r="E119" s="59"/>
      <c r="F119" s="29"/>
      <c r="G119" s="61"/>
      <c r="H119" s="277"/>
    </row>
    <row r="120" spans="1:8" ht="16" x14ac:dyDescent="0.2">
      <c r="A120" s="20" t="s">
        <v>68</v>
      </c>
      <c r="B120" s="59">
        <f t="shared" ref="B120:D122" si="2">B4</f>
        <v>8.9600000000000009</v>
      </c>
      <c r="C120" s="59">
        <f t="shared" si="2"/>
        <v>17.91</v>
      </c>
      <c r="D120" s="59" t="str">
        <f t="shared" si="2"/>
        <v/>
      </c>
      <c r="E120" s="62"/>
      <c r="F120" s="29"/>
      <c r="G120" s="61"/>
      <c r="H120" s="277"/>
    </row>
    <row r="121" spans="1:8" ht="16" x14ac:dyDescent="0.2">
      <c r="A121" s="20" t="s">
        <v>189</v>
      </c>
      <c r="B121" s="59">
        <f t="shared" si="2"/>
        <v>50</v>
      </c>
      <c r="C121" s="59">
        <f t="shared" si="2"/>
        <v>236</v>
      </c>
      <c r="D121" s="59" t="str">
        <f t="shared" si="2"/>
        <v/>
      </c>
      <c r="E121" s="59"/>
      <c r="F121" s="29"/>
      <c r="G121" s="61"/>
      <c r="H121" s="277"/>
    </row>
    <row r="122" spans="1:8" ht="16" x14ac:dyDescent="0.2">
      <c r="A122" s="20" t="s">
        <v>190</v>
      </c>
      <c r="B122" s="59">
        <f t="shared" si="2"/>
        <v>50</v>
      </c>
      <c r="C122" s="59">
        <f t="shared" si="2"/>
        <v>150</v>
      </c>
      <c r="D122" s="83" t="str">
        <f t="shared" si="2"/>
        <v/>
      </c>
      <c r="E122" s="63"/>
      <c r="F122" s="29"/>
      <c r="G122" s="61"/>
      <c r="H122" s="277"/>
    </row>
    <row r="123" spans="1:8" ht="16" x14ac:dyDescent="0.2">
      <c r="A123" s="20" t="s">
        <v>55</v>
      </c>
      <c r="B123" s="59">
        <f>B64</f>
        <v>69</v>
      </c>
      <c r="C123" s="59">
        <f>C64</f>
        <v>74</v>
      </c>
      <c r="D123" s="59" t="str">
        <f>D12</f>
        <v/>
      </c>
      <c r="E123" s="64"/>
      <c r="F123" s="29"/>
      <c r="G123" s="61"/>
      <c r="H123" s="277"/>
    </row>
    <row r="124" spans="1:8" ht="16" x14ac:dyDescent="0.2">
      <c r="A124" s="20" t="s">
        <v>54</v>
      </c>
      <c r="B124" s="59">
        <f>B65</f>
        <v>40</v>
      </c>
      <c r="C124" s="59">
        <f>C65</f>
        <v>50</v>
      </c>
      <c r="D124" s="64">
        <f>D65</f>
        <v>43</v>
      </c>
      <c r="E124" s="64"/>
      <c r="F124" s="29"/>
      <c r="G124" s="65"/>
      <c r="H124" s="277"/>
    </row>
    <row r="125" spans="1:8" ht="16" x14ac:dyDescent="0.2">
      <c r="A125" s="20" t="s">
        <v>466</v>
      </c>
      <c r="B125" s="59">
        <f>B21</f>
        <v>600</v>
      </c>
      <c r="C125" s="59">
        <f>C21</f>
        <v>1100</v>
      </c>
      <c r="D125" s="83" t="str">
        <f>D21</f>
        <v/>
      </c>
      <c r="E125" s="64"/>
      <c r="F125" s="29"/>
      <c r="G125" s="65"/>
      <c r="H125" s="277"/>
    </row>
    <row r="126" spans="1:8" ht="16" x14ac:dyDescent="0.2">
      <c r="A126" s="20" t="s">
        <v>465</v>
      </c>
      <c r="B126" s="59">
        <f>B19</f>
        <v>36</v>
      </c>
      <c r="C126" s="59">
        <f>C19</f>
        <v>42</v>
      </c>
      <c r="D126" s="59" t="str">
        <f>D19</f>
        <v/>
      </c>
      <c r="E126" s="64"/>
      <c r="F126" s="29"/>
      <c r="G126" s="65"/>
      <c r="H126" s="278"/>
    </row>
    <row r="127" spans="1:8" ht="32" x14ac:dyDescent="0.2">
      <c r="A127" s="6" t="s">
        <v>69</v>
      </c>
      <c r="B127" s="6" t="s">
        <v>167</v>
      </c>
      <c r="C127" s="6" t="s">
        <v>168</v>
      </c>
      <c r="D127" s="7" t="s">
        <v>224</v>
      </c>
      <c r="E127" s="7"/>
      <c r="F127" s="7"/>
      <c r="G127" s="7"/>
      <c r="H127" s="6"/>
    </row>
    <row r="128" spans="1:8" ht="16" x14ac:dyDescent="0.2">
      <c r="A128" s="20" t="s">
        <v>70</v>
      </c>
      <c r="B128" s="59">
        <f>B26</f>
        <v>4.66</v>
      </c>
      <c r="C128" s="59">
        <f>C26</f>
        <v>7</v>
      </c>
      <c r="D128" s="83">
        <f>D26</f>
        <v>4.3</v>
      </c>
      <c r="E128" s="62"/>
      <c r="F128" s="29"/>
      <c r="G128" s="60"/>
      <c r="H128" s="276" t="s">
        <v>194</v>
      </c>
    </row>
    <row r="129" spans="1:8" ht="16" x14ac:dyDescent="0.2">
      <c r="A129" s="20" t="s">
        <v>55</v>
      </c>
      <c r="B129" s="59">
        <f>B64</f>
        <v>69</v>
      </c>
      <c r="C129" s="59">
        <f>C64</f>
        <v>74</v>
      </c>
      <c r="D129" s="64">
        <f>D64</f>
        <v>74</v>
      </c>
      <c r="E129" s="64"/>
      <c r="F129" s="29"/>
      <c r="G129" s="61"/>
      <c r="H129" s="277"/>
    </row>
    <row r="130" spans="1:8" ht="16" x14ac:dyDescent="0.2">
      <c r="A130" s="20" t="s">
        <v>56</v>
      </c>
      <c r="B130" s="59">
        <f t="shared" ref="B130:D131" si="3">B68</f>
        <v>0.8</v>
      </c>
      <c r="C130" s="59">
        <f t="shared" si="3"/>
        <v>1.5</v>
      </c>
      <c r="D130" s="85" t="str">
        <f t="shared" si="3"/>
        <v/>
      </c>
      <c r="E130" s="62"/>
      <c r="F130" s="29"/>
      <c r="G130" s="61"/>
      <c r="H130" s="277"/>
    </row>
    <row r="131" spans="1:8" ht="16" x14ac:dyDescent="0.2">
      <c r="A131" s="20" t="s">
        <v>71</v>
      </c>
      <c r="B131" s="59">
        <f t="shared" si="3"/>
        <v>9.1</v>
      </c>
      <c r="C131" s="59">
        <f t="shared" si="3"/>
        <v>19.7</v>
      </c>
      <c r="D131" s="62" t="str">
        <f t="shared" si="3"/>
        <v/>
      </c>
      <c r="E131" s="62"/>
      <c r="F131" s="29"/>
      <c r="G131" s="61"/>
      <c r="H131" s="277"/>
    </row>
    <row r="132" spans="1:8" ht="16" x14ac:dyDescent="0.2">
      <c r="A132" s="20" t="s">
        <v>160</v>
      </c>
      <c r="B132" s="59">
        <f t="shared" ref="B132:C135" si="4">B72</f>
        <v>0</v>
      </c>
      <c r="C132" s="59">
        <f t="shared" si="4"/>
        <v>0</v>
      </c>
      <c r="D132" s="62" t="str">
        <f>D72</f>
        <v/>
      </c>
      <c r="E132" s="64"/>
      <c r="F132" s="29"/>
      <c r="G132" s="61"/>
      <c r="H132" s="277"/>
    </row>
    <row r="133" spans="1:8" ht="30" x14ac:dyDescent="0.2">
      <c r="A133" s="41" t="s">
        <v>60</v>
      </c>
      <c r="B133" s="63">
        <f t="shared" si="4"/>
        <v>0</v>
      </c>
      <c r="C133" s="63">
        <f t="shared" si="4"/>
        <v>60</v>
      </c>
      <c r="D133" s="84" t="str">
        <f>D73</f>
        <v/>
      </c>
      <c r="E133" s="64"/>
      <c r="F133" s="29"/>
      <c r="G133" s="61"/>
      <c r="H133" s="277"/>
    </row>
    <row r="134" spans="1:8" ht="41.25" customHeight="1" x14ac:dyDescent="0.2">
      <c r="A134" s="41" t="s">
        <v>221</v>
      </c>
      <c r="B134" s="63">
        <f t="shared" si="4"/>
        <v>0</v>
      </c>
      <c r="C134" s="63">
        <f t="shared" si="4"/>
        <v>60</v>
      </c>
      <c r="D134" s="64" t="str">
        <f>D74</f>
        <v/>
      </c>
      <c r="E134" s="64"/>
      <c r="F134" s="29"/>
      <c r="G134" s="61"/>
      <c r="H134" s="277"/>
    </row>
    <row r="135" spans="1:8" ht="15" customHeight="1" x14ac:dyDescent="0.2">
      <c r="A135" s="41" t="s">
        <v>105</v>
      </c>
      <c r="B135" s="63">
        <f t="shared" si="4"/>
        <v>0</v>
      </c>
      <c r="C135" s="63">
        <f t="shared" si="4"/>
        <v>0</v>
      </c>
      <c r="D135" s="62" t="str">
        <f>D75</f>
        <v/>
      </c>
      <c r="E135" s="64"/>
      <c r="F135" s="29"/>
      <c r="G135" s="61"/>
      <c r="H135" s="277"/>
    </row>
    <row r="136" spans="1:8" ht="16" x14ac:dyDescent="0.2">
      <c r="A136" s="20" t="s">
        <v>110</v>
      </c>
      <c r="B136" s="59">
        <f>B60</f>
        <v>140</v>
      </c>
      <c r="C136" s="59">
        <f>C60</f>
        <v>200</v>
      </c>
      <c r="D136" s="64">
        <f>D60</f>
        <v>222</v>
      </c>
      <c r="E136" s="64"/>
      <c r="F136" s="29"/>
      <c r="G136" s="65"/>
      <c r="H136" s="278"/>
    </row>
    <row r="137" spans="1:8" ht="32" x14ac:dyDescent="0.2">
      <c r="A137" s="6" t="s">
        <v>72</v>
      </c>
      <c r="B137" s="6" t="s">
        <v>167</v>
      </c>
      <c r="C137" s="6" t="s">
        <v>168</v>
      </c>
      <c r="D137" s="7" t="s">
        <v>224</v>
      </c>
      <c r="E137" s="7"/>
      <c r="F137" s="7"/>
      <c r="G137" s="7"/>
      <c r="H137" s="6"/>
    </row>
    <row r="138" spans="1:8" ht="15" customHeight="1" x14ac:dyDescent="0.2">
      <c r="A138" s="20" t="s">
        <v>73</v>
      </c>
      <c r="B138" s="59">
        <f>B31</f>
        <v>8.5</v>
      </c>
      <c r="C138" s="59">
        <f>C31</f>
        <v>13.7</v>
      </c>
      <c r="D138" s="64">
        <f>D31</f>
        <v>6</v>
      </c>
      <c r="E138" s="62"/>
      <c r="F138" s="29"/>
      <c r="G138" s="60"/>
      <c r="H138" s="276" t="s">
        <v>195</v>
      </c>
    </row>
    <row r="139" spans="1:8" ht="16" x14ac:dyDescent="0.2">
      <c r="A139" s="20" t="s">
        <v>189</v>
      </c>
      <c r="B139" s="59">
        <f t="shared" ref="B139:D140" si="5">B5</f>
        <v>50</v>
      </c>
      <c r="C139" s="59">
        <f t="shared" si="5"/>
        <v>236</v>
      </c>
      <c r="D139" s="64" t="str">
        <f t="shared" si="5"/>
        <v/>
      </c>
      <c r="E139" s="64"/>
      <c r="F139" s="29"/>
      <c r="G139" s="61"/>
      <c r="H139" s="277"/>
    </row>
    <row r="140" spans="1:8" ht="16" x14ac:dyDescent="0.2">
      <c r="A140" s="20" t="s">
        <v>190</v>
      </c>
      <c r="B140" s="59">
        <f t="shared" si="5"/>
        <v>50</v>
      </c>
      <c r="C140" s="59">
        <f t="shared" si="5"/>
        <v>150</v>
      </c>
      <c r="D140" s="84" t="str">
        <f t="shared" si="5"/>
        <v/>
      </c>
      <c r="E140" s="66"/>
      <c r="F140" s="29"/>
      <c r="G140" s="61"/>
      <c r="H140" s="277"/>
    </row>
    <row r="141" spans="1:8" ht="16" x14ac:dyDescent="0.2">
      <c r="A141" s="20" t="s">
        <v>187</v>
      </c>
      <c r="B141" s="59">
        <f t="shared" ref="B141:D142" si="6">B14</f>
        <v>140</v>
      </c>
      <c r="C141" s="59">
        <f t="shared" si="6"/>
        <v>150</v>
      </c>
      <c r="D141" s="64" t="str">
        <f t="shared" si="6"/>
        <v/>
      </c>
      <c r="E141" s="64"/>
      <c r="F141" s="29"/>
      <c r="G141" s="61"/>
      <c r="H141" s="277"/>
    </row>
    <row r="142" spans="1:8" ht="32" x14ac:dyDescent="0.2">
      <c r="A142" s="20" t="s">
        <v>188</v>
      </c>
      <c r="B142" s="59">
        <f t="shared" si="6"/>
        <v>135</v>
      </c>
      <c r="C142" s="59">
        <f t="shared" si="6"/>
        <v>145</v>
      </c>
      <c r="D142" s="64">
        <f t="shared" si="6"/>
        <v>120</v>
      </c>
      <c r="E142" s="64"/>
      <c r="F142" s="29"/>
      <c r="G142" s="61"/>
      <c r="H142" s="277"/>
    </row>
    <row r="143" spans="1:8" ht="16" x14ac:dyDescent="0.2">
      <c r="A143" s="20" t="s">
        <v>74</v>
      </c>
      <c r="B143" s="59">
        <f>B23</f>
        <v>28</v>
      </c>
      <c r="C143" s="59">
        <f>C23</f>
        <v>32</v>
      </c>
      <c r="D143" s="64" t="str">
        <f>D23</f>
        <v/>
      </c>
      <c r="E143" s="64"/>
      <c r="F143" s="29"/>
      <c r="G143" s="61"/>
      <c r="H143" s="277"/>
    </row>
    <row r="144" spans="1:8" ht="16" x14ac:dyDescent="0.2">
      <c r="A144" s="20" t="s">
        <v>9</v>
      </c>
      <c r="B144" s="67">
        <f>B22</f>
        <v>80</v>
      </c>
      <c r="C144" s="67">
        <f>C22</f>
        <v>90</v>
      </c>
      <c r="D144" s="84" t="str">
        <f>D22</f>
        <v/>
      </c>
      <c r="E144" s="64"/>
      <c r="F144" s="29"/>
      <c r="G144" s="61"/>
      <c r="H144" s="277"/>
    </row>
    <row r="145" spans="1:8" ht="16" x14ac:dyDescent="0.2">
      <c r="A145" s="20" t="s">
        <v>70</v>
      </c>
      <c r="B145" s="59">
        <f>B26</f>
        <v>4.66</v>
      </c>
      <c r="C145" s="59">
        <f>C26</f>
        <v>7</v>
      </c>
      <c r="D145" s="85">
        <f>D26</f>
        <v>4.3</v>
      </c>
      <c r="E145" s="62"/>
      <c r="F145" s="29"/>
      <c r="G145" s="61"/>
      <c r="H145" s="277"/>
    </row>
    <row r="146" spans="1:8" ht="16" x14ac:dyDescent="0.2">
      <c r="A146" s="20" t="s">
        <v>18</v>
      </c>
      <c r="B146" s="59">
        <f>B29</f>
        <v>0.5</v>
      </c>
      <c r="C146" s="59">
        <f>C29</f>
        <v>3.37</v>
      </c>
      <c r="D146" s="64" t="str">
        <f>D29</f>
        <v/>
      </c>
      <c r="E146" s="62"/>
      <c r="F146" s="29"/>
      <c r="G146" s="61"/>
      <c r="H146" s="277"/>
    </row>
    <row r="147" spans="1:8" ht="16" x14ac:dyDescent="0.2">
      <c r="A147" s="20" t="s">
        <v>75</v>
      </c>
      <c r="B147" s="59">
        <f>B27</f>
        <v>0.79</v>
      </c>
      <c r="C147" s="59">
        <f>C27</f>
        <v>1.24</v>
      </c>
      <c r="D147" s="62">
        <f>D27</f>
        <v>1.7</v>
      </c>
      <c r="E147" s="62"/>
      <c r="F147" s="29"/>
      <c r="G147" s="61"/>
      <c r="H147" s="277"/>
    </row>
    <row r="148" spans="1:8" ht="16" x14ac:dyDescent="0.2">
      <c r="A148" s="20" t="s">
        <v>185</v>
      </c>
      <c r="B148" s="64">
        <f>B45</f>
        <v>0</v>
      </c>
      <c r="C148" s="64">
        <f>C45</f>
        <v>2</v>
      </c>
      <c r="D148" s="84">
        <f>D45</f>
        <v>4</v>
      </c>
      <c r="E148" s="64"/>
      <c r="F148" s="29"/>
      <c r="G148" s="61"/>
      <c r="H148" s="277"/>
    </row>
    <row r="149" spans="1:8" ht="16" x14ac:dyDescent="0.2">
      <c r="A149" s="20" t="s">
        <v>44</v>
      </c>
      <c r="B149" s="59">
        <f>B52</f>
        <v>100</v>
      </c>
      <c r="C149" s="59">
        <f>C52</f>
        <v>106</v>
      </c>
      <c r="D149" s="64">
        <f>D52</f>
        <v>101</v>
      </c>
      <c r="E149" s="64"/>
      <c r="F149" s="29"/>
      <c r="G149" s="61"/>
      <c r="H149" s="277"/>
    </row>
    <row r="150" spans="1:8" ht="16" x14ac:dyDescent="0.2">
      <c r="A150" s="20" t="s">
        <v>41</v>
      </c>
      <c r="B150" s="59">
        <f>B50</f>
        <v>135</v>
      </c>
      <c r="C150" s="59">
        <f>C50</f>
        <v>142</v>
      </c>
      <c r="D150" s="64">
        <f>D50</f>
        <v>139</v>
      </c>
      <c r="E150" s="64"/>
      <c r="F150" s="29"/>
      <c r="G150" s="65"/>
      <c r="H150" s="277"/>
    </row>
    <row r="151" spans="1:8" ht="16" x14ac:dyDescent="0.2">
      <c r="A151" s="20" t="s">
        <v>159</v>
      </c>
      <c r="B151" s="59">
        <f>B95</f>
        <v>6</v>
      </c>
      <c r="C151" s="59">
        <f>C95</f>
        <v>9</v>
      </c>
      <c r="D151" s="64">
        <f>D95</f>
        <v>0</v>
      </c>
      <c r="E151" s="64"/>
      <c r="F151" s="29"/>
      <c r="G151" s="65"/>
      <c r="H151" s="277"/>
    </row>
    <row r="152" spans="1:8" ht="16" x14ac:dyDescent="0.2">
      <c r="A152" s="20" t="s">
        <v>323</v>
      </c>
      <c r="B152" s="59">
        <f>B58</f>
        <v>0.2</v>
      </c>
      <c r="C152" s="59">
        <f>C58</f>
        <v>0.32</v>
      </c>
      <c r="D152" s="73">
        <f>D58</f>
        <v>0.28999999999999998</v>
      </c>
      <c r="E152" s="64"/>
      <c r="F152" s="29"/>
      <c r="G152" s="65"/>
      <c r="H152" s="278"/>
    </row>
    <row r="153" spans="1:8" ht="16" x14ac:dyDescent="0.2">
      <c r="A153" s="20" t="s">
        <v>249</v>
      </c>
      <c r="B153" s="59">
        <f>B103</f>
        <v>1</v>
      </c>
      <c r="C153" s="59">
        <f>C103</f>
        <v>15</v>
      </c>
      <c r="D153" s="100">
        <f>D103</f>
        <v>0.41</v>
      </c>
      <c r="E153" s="64"/>
      <c r="F153" s="29"/>
      <c r="G153" s="65"/>
      <c r="H153" s="99"/>
    </row>
    <row r="154" spans="1:8" ht="30.75" customHeight="1" x14ac:dyDescent="0.2">
      <c r="A154" s="6" t="s">
        <v>140</v>
      </c>
      <c r="B154" s="6" t="s">
        <v>167</v>
      </c>
      <c r="C154" s="6" t="s">
        <v>168</v>
      </c>
      <c r="D154" s="7" t="s">
        <v>224</v>
      </c>
      <c r="E154" s="6"/>
      <c r="F154" s="17"/>
      <c r="G154" s="17"/>
      <c r="H154" s="6"/>
    </row>
    <row r="155" spans="1:8" ht="16" x14ac:dyDescent="0.2">
      <c r="A155" s="20" t="s">
        <v>164</v>
      </c>
      <c r="B155" s="59">
        <f>B27</f>
        <v>0.79</v>
      </c>
      <c r="C155" s="59">
        <f>C27</f>
        <v>1.24</v>
      </c>
      <c r="D155" s="62">
        <f>D27</f>
        <v>1.7</v>
      </c>
      <c r="E155" s="62"/>
      <c r="F155" s="29"/>
      <c r="G155" s="60"/>
      <c r="H155" s="276" t="s">
        <v>196</v>
      </c>
    </row>
    <row r="156" spans="1:8" ht="18" customHeight="1" x14ac:dyDescent="0.2">
      <c r="A156" s="20" t="s">
        <v>162</v>
      </c>
      <c r="B156" s="59">
        <f>B30</f>
        <v>0</v>
      </c>
      <c r="C156" s="59">
        <f>C30</f>
        <v>0.8</v>
      </c>
      <c r="D156" s="62" t="str">
        <f>D30</f>
        <v/>
      </c>
      <c r="E156" s="64"/>
      <c r="F156" s="29"/>
      <c r="G156" s="61"/>
      <c r="H156" s="277"/>
    </row>
    <row r="157" spans="1:8" ht="16" x14ac:dyDescent="0.2">
      <c r="A157" s="36" t="s">
        <v>54</v>
      </c>
      <c r="B157" s="18">
        <f>B65</f>
        <v>40</v>
      </c>
      <c r="C157" s="18">
        <f>C65</f>
        <v>50</v>
      </c>
      <c r="D157" s="64">
        <f>D65</f>
        <v>43</v>
      </c>
      <c r="E157" s="64"/>
      <c r="F157" s="8"/>
      <c r="G157" s="52"/>
      <c r="H157" s="277"/>
    </row>
    <row r="158" spans="1:8" ht="16" x14ac:dyDescent="0.2">
      <c r="A158" s="20" t="s">
        <v>114</v>
      </c>
      <c r="B158" s="18">
        <f>B59</f>
        <v>90</v>
      </c>
      <c r="C158" s="18">
        <f>C59</f>
        <v>100</v>
      </c>
      <c r="D158" s="64">
        <f>D59</f>
        <v>90</v>
      </c>
      <c r="E158" s="64"/>
      <c r="F158" s="8"/>
      <c r="G158" s="52"/>
      <c r="H158" s="277"/>
    </row>
    <row r="159" spans="1:8" ht="16" x14ac:dyDescent="0.2">
      <c r="A159" s="20" t="s">
        <v>159</v>
      </c>
      <c r="B159" s="44">
        <f>B95</f>
        <v>6</v>
      </c>
      <c r="C159" s="44">
        <f>C95</f>
        <v>9</v>
      </c>
      <c r="D159" s="64">
        <f>D95</f>
        <v>0</v>
      </c>
      <c r="E159" s="64"/>
      <c r="F159" s="8"/>
      <c r="G159" s="53"/>
      <c r="H159" s="278"/>
    </row>
    <row r="160" spans="1:8" ht="30.75" customHeight="1" x14ac:dyDescent="0.2">
      <c r="A160" s="6" t="s">
        <v>191</v>
      </c>
      <c r="B160" s="6" t="s">
        <v>167</v>
      </c>
      <c r="C160" s="6" t="s">
        <v>168</v>
      </c>
      <c r="D160" s="7" t="s">
        <v>224</v>
      </c>
      <c r="E160" s="6"/>
      <c r="F160" s="17"/>
      <c r="G160" s="17"/>
      <c r="H160" s="6"/>
    </row>
    <row r="161" spans="1:8" ht="16" x14ac:dyDescent="0.2">
      <c r="A161" s="20" t="str">
        <f>A68</f>
        <v>TSH</v>
      </c>
      <c r="B161" s="18">
        <f>B68</f>
        <v>0.8</v>
      </c>
      <c r="C161" s="18">
        <f>C68</f>
        <v>1.5</v>
      </c>
      <c r="D161" s="85" t="str">
        <f>D68</f>
        <v/>
      </c>
      <c r="E161" s="62"/>
      <c r="F161" s="29"/>
      <c r="G161" s="60"/>
      <c r="H161" s="276" t="s">
        <v>197</v>
      </c>
    </row>
    <row r="162" spans="1:8" ht="18" customHeight="1" x14ac:dyDescent="0.2">
      <c r="A162" s="20" t="str">
        <f>A94</f>
        <v>Vitamin D</v>
      </c>
      <c r="B162" s="18">
        <f>B94</f>
        <v>100</v>
      </c>
      <c r="C162" s="18">
        <f>C94</f>
        <v>150</v>
      </c>
      <c r="D162" s="64" t="str">
        <f>D94</f>
        <v/>
      </c>
      <c r="E162" s="64"/>
      <c r="F162" s="29"/>
      <c r="G162" s="61"/>
      <c r="H162" s="277"/>
    </row>
    <row r="163" spans="1:8" ht="16" x14ac:dyDescent="0.2">
      <c r="A163" s="20" t="s">
        <v>32</v>
      </c>
      <c r="B163" s="18">
        <f>B41</f>
        <v>5</v>
      </c>
      <c r="C163" s="18">
        <f>C41</f>
        <v>7.5</v>
      </c>
      <c r="D163" s="85" t="e">
        <f>D41</f>
        <v>#REF!</v>
      </c>
      <c r="E163" s="62"/>
      <c r="F163" s="8"/>
      <c r="G163" s="52"/>
      <c r="H163" s="277"/>
    </row>
    <row r="164" spans="1:8" ht="16" x14ac:dyDescent="0.2">
      <c r="A164" s="20" t="str">
        <f t="shared" ref="A164:C165" si="7">A99</f>
        <v>Zinc (plasma)*</v>
      </c>
      <c r="B164" s="18">
        <f t="shared" si="7"/>
        <v>15</v>
      </c>
      <c r="C164" s="18">
        <f t="shared" si="7"/>
        <v>17</v>
      </c>
      <c r="D164" s="64">
        <f>D99</f>
        <v>0</v>
      </c>
      <c r="E164" s="64"/>
      <c r="F164" s="8"/>
      <c r="G164" s="52"/>
      <c r="H164" s="277"/>
    </row>
    <row r="165" spans="1:8" ht="16" x14ac:dyDescent="0.2">
      <c r="A165" s="20" t="str">
        <f t="shared" si="7"/>
        <v>Zinc (serum)</v>
      </c>
      <c r="B165" s="18">
        <f t="shared" si="7"/>
        <v>15</v>
      </c>
      <c r="C165" s="18">
        <f t="shared" si="7"/>
        <v>17</v>
      </c>
      <c r="D165" s="101">
        <f>D100</f>
        <v>12</v>
      </c>
      <c r="E165" s="64"/>
      <c r="F165" s="8"/>
      <c r="G165" s="52"/>
      <c r="H165" s="277"/>
    </row>
    <row r="166" spans="1:8" ht="16" x14ac:dyDescent="0.2">
      <c r="A166" s="20" t="str">
        <f t="shared" ref="A166:C168" si="8">A38</f>
        <v>CRP</v>
      </c>
      <c r="B166" s="18">
        <f t="shared" si="8"/>
        <v>1</v>
      </c>
      <c r="C166" s="18">
        <f t="shared" si="8"/>
        <v>4</v>
      </c>
      <c r="D166" s="64">
        <f>D38</f>
        <v>7</v>
      </c>
      <c r="E166" s="64"/>
      <c r="F166" s="8"/>
      <c r="G166" s="52"/>
      <c r="H166" s="277"/>
    </row>
    <row r="167" spans="1:8" ht="16" x14ac:dyDescent="0.2">
      <c r="A167" s="20" t="str">
        <f t="shared" si="8"/>
        <v>ESR (male)</v>
      </c>
      <c r="B167" s="18">
        <f t="shared" si="8"/>
        <v>1</v>
      </c>
      <c r="C167" s="18">
        <f t="shared" si="8"/>
        <v>15</v>
      </c>
      <c r="D167" s="64" t="str">
        <f>D39</f>
        <v/>
      </c>
      <c r="E167" s="64"/>
      <c r="F167" s="8"/>
      <c r="G167" s="52"/>
      <c r="H167" s="277"/>
    </row>
    <row r="168" spans="1:8" ht="16" x14ac:dyDescent="0.2">
      <c r="A168" s="20" t="str">
        <f t="shared" si="8"/>
        <v>ESR (female)</v>
      </c>
      <c r="B168" s="18">
        <f t="shared" si="8"/>
        <v>0</v>
      </c>
      <c r="C168" s="18">
        <f t="shared" si="8"/>
        <v>20</v>
      </c>
      <c r="D168" s="64" t="str">
        <f>D40</f>
        <v/>
      </c>
      <c r="E168" s="64"/>
      <c r="F168" s="8"/>
      <c r="G168" s="53"/>
      <c r="H168" s="278"/>
    </row>
    <row r="170" spans="1:8" ht="16" x14ac:dyDescent="0.2">
      <c r="A170" s="37" t="s">
        <v>186</v>
      </c>
    </row>
    <row r="171" spans="1:8" ht="244.5" customHeight="1" x14ac:dyDescent="0.2">
      <c r="A171" s="301" t="s">
        <v>438</v>
      </c>
      <c r="B171" s="301"/>
      <c r="C171" s="301"/>
      <c r="D171" s="301"/>
      <c r="E171" s="301"/>
      <c r="F171" s="301"/>
      <c r="G171" s="301"/>
      <c r="H171" s="301"/>
    </row>
    <row r="173" spans="1:8" x14ac:dyDescent="0.2">
      <c r="A173" t="s">
        <v>102</v>
      </c>
    </row>
    <row r="174" spans="1:8" x14ac:dyDescent="0.2">
      <c r="A174" t="s">
        <v>101</v>
      </c>
    </row>
    <row r="175" spans="1:8" x14ac:dyDescent="0.2">
      <c r="A175" s="1" t="s">
        <v>214</v>
      </c>
    </row>
    <row r="176" spans="1:8" x14ac:dyDescent="0.2">
      <c r="A176" s="1" t="s">
        <v>99</v>
      </c>
    </row>
    <row r="177" spans="1:1" x14ac:dyDescent="0.2">
      <c r="A177" s="1" t="s">
        <v>346</v>
      </c>
    </row>
    <row r="178" spans="1:1" x14ac:dyDescent="0.2">
      <c r="A178" s="1" t="s">
        <v>347</v>
      </c>
    </row>
    <row r="179" spans="1:1" x14ac:dyDescent="0.2">
      <c r="A179" s="1" t="s">
        <v>348</v>
      </c>
    </row>
    <row r="180" spans="1:1" x14ac:dyDescent="0.2">
      <c r="A180" s="1" t="s">
        <v>100</v>
      </c>
    </row>
    <row r="181" spans="1:1" x14ac:dyDescent="0.2">
      <c r="A181" s="1" t="s">
        <v>439</v>
      </c>
    </row>
    <row r="183" spans="1:1" x14ac:dyDescent="0.2">
      <c r="A183" t="s">
        <v>76</v>
      </c>
    </row>
    <row r="184" spans="1:1" x14ac:dyDescent="0.2">
      <c r="A184" s="1" t="s">
        <v>349</v>
      </c>
    </row>
    <row r="185" spans="1:1" x14ac:dyDescent="0.2">
      <c r="A185" s="1" t="s">
        <v>345</v>
      </c>
    </row>
    <row r="186" spans="1:1" x14ac:dyDescent="0.2">
      <c r="A186" s="1"/>
    </row>
    <row r="187" spans="1:1" x14ac:dyDescent="0.2">
      <c r="A187" s="1"/>
    </row>
    <row r="188" spans="1:1" x14ac:dyDescent="0.2">
      <c r="A188" s="1"/>
    </row>
  </sheetData>
  <mergeCells count="22">
    <mergeCell ref="A8:A9"/>
    <mergeCell ref="H8:H9"/>
    <mergeCell ref="B1:C1"/>
    <mergeCell ref="D1:E1"/>
    <mergeCell ref="F5:F6"/>
    <mergeCell ref="G5:G6"/>
    <mergeCell ref="H5:H6"/>
    <mergeCell ref="F12:F13"/>
    <mergeCell ref="G12:G13"/>
    <mergeCell ref="H12:H13"/>
    <mergeCell ref="F14:F15"/>
    <mergeCell ref="G14:G15"/>
    <mergeCell ref="H14:H15"/>
    <mergeCell ref="H155:H159"/>
    <mergeCell ref="H161:H168"/>
    <mergeCell ref="A171:H171"/>
    <mergeCell ref="F16:F17"/>
    <mergeCell ref="G16:G17"/>
    <mergeCell ref="H16:H17"/>
    <mergeCell ref="H113:H126"/>
    <mergeCell ref="H128:H136"/>
    <mergeCell ref="H138:H152"/>
  </mergeCells>
  <conditionalFormatting sqref="D27:E35 D37:E46 D64:E66">
    <cfRule type="cellIs" dxfId="190" priority="190" stopIfTrue="1" operator="notBetween">
      <formula>B27</formula>
      <formula>C27</formula>
    </cfRule>
    <cfRule type="cellIs" dxfId="189" priority="191" stopIfTrue="1" operator="between">
      <formula>B27</formula>
      <formula>C27</formula>
    </cfRule>
  </conditionalFormatting>
  <conditionalFormatting sqref="D47:E48">
    <cfRule type="cellIs" dxfId="188" priority="188" stopIfTrue="1" operator="notBetween">
      <formula>B47</formula>
      <formula>C47</formula>
    </cfRule>
    <cfRule type="cellIs" dxfId="187" priority="189" stopIfTrue="1" operator="between">
      <formula>B47</formula>
      <formula>C47</formula>
    </cfRule>
  </conditionalFormatting>
  <conditionalFormatting sqref="D50:E63">
    <cfRule type="cellIs" dxfId="186" priority="186" stopIfTrue="1" operator="notBetween">
      <formula>B50</formula>
      <formula>C50</formula>
    </cfRule>
    <cfRule type="cellIs" dxfId="185" priority="187" stopIfTrue="1" operator="between">
      <formula>B50</formula>
      <formula>C50</formula>
    </cfRule>
  </conditionalFormatting>
  <conditionalFormatting sqref="D68:E68">
    <cfRule type="cellIs" dxfId="184" priority="184" stopIfTrue="1" operator="notBetween">
      <formula>B68</formula>
      <formula>C68</formula>
    </cfRule>
    <cfRule type="cellIs" dxfId="183" priority="185" stopIfTrue="1" operator="between">
      <formula>B68</formula>
      <formula>C68</formula>
    </cfRule>
  </conditionalFormatting>
  <conditionalFormatting sqref="D69:E75">
    <cfRule type="cellIs" dxfId="182" priority="182" stopIfTrue="1" operator="notBetween">
      <formula>B69</formula>
      <formula>C69</formula>
    </cfRule>
    <cfRule type="cellIs" dxfId="181" priority="183" stopIfTrue="1" operator="between">
      <formula>B69</formula>
      <formula>C69</formula>
    </cfRule>
  </conditionalFormatting>
  <conditionalFormatting sqref="D78:E78">
    <cfRule type="cellIs" dxfId="180" priority="180" stopIfTrue="1" operator="notBetween">
      <formula>B78</formula>
      <formula>C78</formula>
    </cfRule>
    <cfRule type="cellIs" dxfId="179" priority="181" stopIfTrue="1" operator="between">
      <formula>B78</formula>
      <formula>C78</formula>
    </cfRule>
  </conditionalFormatting>
  <conditionalFormatting sqref="D89:E89">
    <cfRule type="cellIs" dxfId="178" priority="178" stopIfTrue="1" operator="notBetween">
      <formula>B89</formula>
      <formula>C89</formula>
    </cfRule>
    <cfRule type="cellIs" dxfId="177" priority="179" stopIfTrue="1" operator="between">
      <formula>B89</formula>
      <formula>C89</formula>
    </cfRule>
  </conditionalFormatting>
  <conditionalFormatting sqref="D94:E94">
    <cfRule type="cellIs" dxfId="176" priority="176" stopIfTrue="1" operator="notBetween">
      <formula>B94</formula>
      <formula>C94</formula>
    </cfRule>
    <cfRule type="cellIs" dxfId="175" priority="177" stopIfTrue="1" operator="between">
      <formula>B94</formula>
      <formula>C94</formula>
    </cfRule>
  </conditionalFormatting>
  <conditionalFormatting sqref="D95:E95">
    <cfRule type="cellIs" dxfId="174" priority="174" stopIfTrue="1" operator="notBetween">
      <formula>B95</formula>
      <formula>C95</formula>
    </cfRule>
    <cfRule type="cellIs" dxfId="173" priority="175" stopIfTrue="1" operator="between">
      <formula>B95</formula>
      <formula>C95</formula>
    </cfRule>
  </conditionalFormatting>
  <conditionalFormatting sqref="D99:E101 D104:E104">
    <cfRule type="cellIs" dxfId="172" priority="172" stopIfTrue="1" operator="notBetween">
      <formula>B99</formula>
      <formula>C99</formula>
    </cfRule>
    <cfRule type="cellIs" dxfId="171" priority="173" stopIfTrue="1" operator="between">
      <formula>B99</formula>
      <formula>C99</formula>
    </cfRule>
  </conditionalFormatting>
  <conditionalFormatting sqref="D113:E113">
    <cfRule type="cellIs" dxfId="170" priority="169" stopIfTrue="1" operator="equal">
      <formula>0</formula>
    </cfRule>
    <cfRule type="cellIs" dxfId="169" priority="170" stopIfTrue="1" operator="notBetween">
      <formula>B113</formula>
      <formula>C113</formula>
    </cfRule>
    <cfRule type="cellIs" dxfId="168" priority="171" stopIfTrue="1" operator="between">
      <formula>B113</formula>
      <formula>C113</formula>
    </cfRule>
  </conditionalFormatting>
  <conditionalFormatting sqref="D114:E126">
    <cfRule type="cellIs" dxfId="167" priority="167" stopIfTrue="1" operator="notBetween">
      <formula>B114</formula>
      <formula>C114</formula>
    </cfRule>
    <cfRule type="cellIs" dxfId="166" priority="168" stopIfTrue="1" operator="between">
      <formula>B114</formula>
      <formula>C114</formula>
    </cfRule>
  </conditionalFormatting>
  <conditionalFormatting sqref="D128:E136">
    <cfRule type="cellIs" dxfId="165" priority="165" stopIfTrue="1" operator="notBetween">
      <formula>B128</formula>
      <formula>C128</formula>
    </cfRule>
    <cfRule type="cellIs" dxfId="164" priority="166" stopIfTrue="1" operator="between">
      <formula>B128</formula>
      <formula>C128</formula>
    </cfRule>
  </conditionalFormatting>
  <conditionalFormatting sqref="D138:E138">
    <cfRule type="cellIs" dxfId="163" priority="163" stopIfTrue="1" operator="notBetween">
      <formula>B138</formula>
      <formula>C138</formula>
    </cfRule>
    <cfRule type="cellIs" dxfId="162" priority="164" stopIfTrue="1" operator="between">
      <formula>B138</formula>
      <formula>C138</formula>
    </cfRule>
  </conditionalFormatting>
  <conditionalFormatting sqref="E139:E153 D139:D151">
    <cfRule type="cellIs" dxfId="161" priority="161" stopIfTrue="1" operator="notBetween">
      <formula>B139</formula>
      <formula>C139</formula>
    </cfRule>
    <cfRule type="cellIs" dxfId="160" priority="162" stopIfTrue="1" operator="between">
      <formula>B139</formula>
      <formula>C139</formula>
    </cfRule>
  </conditionalFormatting>
  <conditionalFormatting sqref="D155:E159">
    <cfRule type="cellIs" dxfId="159" priority="159" stopIfTrue="1" operator="notBetween">
      <formula>B155</formula>
      <formula>C155</formula>
    </cfRule>
    <cfRule type="cellIs" dxfId="158" priority="160" stopIfTrue="1" operator="between">
      <formula>B155</formula>
      <formula>C155</formula>
    </cfRule>
  </conditionalFormatting>
  <conditionalFormatting sqref="D161:E161">
    <cfRule type="cellIs" dxfId="157" priority="157" stopIfTrue="1" operator="notBetween">
      <formula>B161</formula>
      <formula>C161</formula>
    </cfRule>
    <cfRule type="cellIs" dxfId="156" priority="158" stopIfTrue="1" operator="between">
      <formula>B161</formula>
      <formula>C161</formula>
    </cfRule>
  </conditionalFormatting>
  <conditionalFormatting sqref="D162:E168">
    <cfRule type="cellIs" dxfId="155" priority="155" stopIfTrue="1" operator="notBetween">
      <formula>B162</formula>
      <formula>C162</formula>
    </cfRule>
    <cfRule type="cellIs" dxfId="154" priority="156" stopIfTrue="1" operator="between">
      <formula>B162</formula>
      <formula>C162</formula>
    </cfRule>
  </conditionalFormatting>
  <conditionalFormatting sqref="D152">
    <cfRule type="cellIs" dxfId="153" priority="153" stopIfTrue="1" operator="notBetween">
      <formula>B152</formula>
      <formula>C152</formula>
    </cfRule>
    <cfRule type="cellIs" dxfId="152" priority="154" stopIfTrue="1" operator="between">
      <formula>B152</formula>
      <formula>C152</formula>
    </cfRule>
  </conditionalFormatting>
  <conditionalFormatting sqref="D114">
    <cfRule type="cellIs" dxfId="151" priority="150" stopIfTrue="1" operator="equal">
      <formula>0</formula>
    </cfRule>
    <cfRule type="cellIs" dxfId="150" priority="151" stopIfTrue="1" operator="notBetween">
      <formula>B114</formula>
      <formula>C114</formula>
    </cfRule>
    <cfRule type="cellIs" dxfId="149" priority="152" stopIfTrue="1" operator="between">
      <formula>B114</formula>
      <formula>C114</formula>
    </cfRule>
  </conditionalFormatting>
  <conditionalFormatting sqref="D115:D126">
    <cfRule type="cellIs" dxfId="148" priority="147" stopIfTrue="1" operator="equal">
      <formula>0</formula>
    </cfRule>
    <cfRule type="cellIs" dxfId="147" priority="148" stopIfTrue="1" operator="notBetween">
      <formula>B115</formula>
      <formula>C115</formula>
    </cfRule>
    <cfRule type="cellIs" dxfId="146" priority="149" stopIfTrue="1" operator="between">
      <formula>B115</formula>
      <formula>C115</formula>
    </cfRule>
  </conditionalFormatting>
  <conditionalFormatting sqref="D128:D136">
    <cfRule type="cellIs" dxfId="145" priority="145" stopIfTrue="1" operator="notBetween">
      <formula>B128</formula>
      <formula>C128</formula>
    </cfRule>
    <cfRule type="cellIs" dxfId="144" priority="146" stopIfTrue="1" operator="between">
      <formula>B128</formula>
      <formula>C128</formula>
    </cfRule>
  </conditionalFormatting>
  <conditionalFormatting sqref="D128:D136">
    <cfRule type="cellIs" dxfId="143" priority="142" stopIfTrue="1" operator="equal">
      <formula>0</formula>
    </cfRule>
    <cfRule type="cellIs" dxfId="142" priority="143" stopIfTrue="1" operator="notBetween">
      <formula>B128</formula>
      <formula>C128</formula>
    </cfRule>
    <cfRule type="cellIs" dxfId="141" priority="144" stopIfTrue="1" operator="between">
      <formula>B128</formula>
      <formula>C128</formula>
    </cfRule>
  </conditionalFormatting>
  <conditionalFormatting sqref="D138:D153 D155:D159 D161:D168">
    <cfRule type="cellIs" dxfId="140" priority="141" stopIfTrue="1" operator="equal">
      <formula>0</formula>
    </cfRule>
  </conditionalFormatting>
  <conditionalFormatting sqref="D153">
    <cfRule type="cellIs" dxfId="139" priority="139" stopIfTrue="1" operator="notBetween">
      <formula>B153</formula>
      <formula>C153</formula>
    </cfRule>
    <cfRule type="cellIs" dxfId="138" priority="140" stopIfTrue="1" operator="between">
      <formula>B153</formula>
      <formula>C153</formula>
    </cfRule>
  </conditionalFormatting>
  <conditionalFormatting sqref="D155:D159">
    <cfRule type="cellIs" dxfId="137" priority="137" stopIfTrue="1" operator="notBetween">
      <formula>B155</formula>
      <formula>C155</formula>
    </cfRule>
    <cfRule type="cellIs" dxfId="136" priority="138" stopIfTrue="1" operator="between">
      <formula>B155</formula>
      <formula>C155</formula>
    </cfRule>
  </conditionalFormatting>
  <conditionalFormatting sqref="D161:D168">
    <cfRule type="cellIs" dxfId="135" priority="135" stopIfTrue="1" operator="notBetween">
      <formula>B161</formula>
      <formula>C161</formula>
    </cfRule>
    <cfRule type="cellIs" dxfId="134" priority="136" stopIfTrue="1" operator="between">
      <formula>B161</formula>
      <formula>C161</formula>
    </cfRule>
  </conditionalFormatting>
  <conditionalFormatting sqref="D161:D168">
    <cfRule type="cellIs" dxfId="133" priority="133" stopIfTrue="1" operator="notBetween">
      <formula>B161</formula>
      <formula>C161</formula>
    </cfRule>
    <cfRule type="cellIs" dxfId="132" priority="134" stopIfTrue="1" operator="between">
      <formula>B161</formula>
      <formula>C161</formula>
    </cfRule>
  </conditionalFormatting>
  <conditionalFormatting sqref="E4:E10 E15:E17 E37:E46 E64:E66">
    <cfRule type="cellIs" dxfId="131" priority="131" stopIfTrue="1" operator="notBetween">
      <formula>B4</formula>
      <formula>C4</formula>
    </cfRule>
    <cfRule type="cellIs" dxfId="130" priority="132" stopIfTrue="1" operator="between">
      <formula>B4</formula>
      <formula>C4</formula>
    </cfRule>
  </conditionalFormatting>
  <conditionalFormatting sqref="E14">
    <cfRule type="cellIs" dxfId="129" priority="129" stopIfTrue="1" operator="notBetween">
      <formula>B14</formula>
      <formula>C14</formula>
    </cfRule>
    <cfRule type="cellIs" dxfId="128" priority="130" stopIfTrue="1" operator="between">
      <formula>B14</formula>
      <formula>C14</formula>
    </cfRule>
  </conditionalFormatting>
  <conditionalFormatting sqref="E12:E13 E18:E24">
    <cfRule type="cellIs" dxfId="127" priority="127" stopIfTrue="1" operator="notBetween">
      <formula>B12</formula>
      <formula>C12</formula>
    </cfRule>
    <cfRule type="cellIs" dxfId="126" priority="128" stopIfTrue="1" operator="between">
      <formula>B12</formula>
      <formula>C12</formula>
    </cfRule>
  </conditionalFormatting>
  <conditionalFormatting sqref="E26">
    <cfRule type="cellIs" dxfId="125" priority="125" stopIfTrue="1" operator="notBetween">
      <formula>B26</formula>
      <formula>C26</formula>
    </cfRule>
    <cfRule type="cellIs" dxfId="124" priority="126" stopIfTrue="1" operator="between">
      <formula>B26</formula>
      <formula>C26</formula>
    </cfRule>
  </conditionalFormatting>
  <conditionalFormatting sqref="E27:E35">
    <cfRule type="cellIs" dxfId="123" priority="123" stopIfTrue="1" operator="notBetween">
      <formula>B27</formula>
      <formula>C27</formula>
    </cfRule>
    <cfRule type="cellIs" dxfId="122" priority="124" stopIfTrue="1" operator="between">
      <formula>B27</formula>
      <formula>C27</formula>
    </cfRule>
  </conditionalFormatting>
  <conditionalFormatting sqref="E47:E48">
    <cfRule type="cellIs" dxfId="121" priority="121" stopIfTrue="1" operator="notBetween">
      <formula>B47</formula>
      <formula>C47</formula>
    </cfRule>
    <cfRule type="cellIs" dxfId="120" priority="122" stopIfTrue="1" operator="between">
      <formula>B47</formula>
      <formula>C47</formula>
    </cfRule>
  </conditionalFormatting>
  <conditionalFormatting sqref="E27:E35">
    <cfRule type="cellIs" dxfId="119" priority="119" stopIfTrue="1" operator="notBetween">
      <formula>B27</formula>
      <formula>C27</formula>
    </cfRule>
    <cfRule type="cellIs" dxfId="118" priority="120" stopIfTrue="1" operator="between">
      <formula>B27</formula>
      <formula>C27</formula>
    </cfRule>
  </conditionalFormatting>
  <conditionalFormatting sqref="E47:E48">
    <cfRule type="cellIs" dxfId="117" priority="117" stopIfTrue="1" operator="notBetween">
      <formula>C47</formula>
      <formula>D47</formula>
    </cfRule>
    <cfRule type="cellIs" dxfId="116" priority="118" stopIfTrue="1" operator="between">
      <formula>C47</formula>
      <formula>D47</formula>
    </cfRule>
  </conditionalFormatting>
  <conditionalFormatting sqref="E47:E48">
    <cfRule type="cellIs" dxfId="115" priority="115" stopIfTrue="1" operator="notBetween">
      <formula>B47</formula>
      <formula>C47</formula>
    </cfRule>
    <cfRule type="cellIs" dxfId="114" priority="116" stopIfTrue="1" operator="between">
      <formula>B47</formula>
      <formula>C47</formula>
    </cfRule>
  </conditionalFormatting>
  <conditionalFormatting sqref="E47:E48">
    <cfRule type="cellIs" dxfId="113" priority="113" stopIfTrue="1" operator="notBetween">
      <formula>B47</formula>
      <formula>C47</formula>
    </cfRule>
    <cfRule type="cellIs" dxfId="112" priority="114" stopIfTrue="1" operator="between">
      <formula>B47</formula>
      <formula>C47</formula>
    </cfRule>
  </conditionalFormatting>
  <conditionalFormatting sqref="E50">
    <cfRule type="cellIs" dxfId="111" priority="111" stopIfTrue="1" operator="notBetween">
      <formula>C50</formula>
      <formula>D50</formula>
    </cfRule>
    <cfRule type="cellIs" dxfId="110" priority="112" stopIfTrue="1" operator="between">
      <formula>C50</formula>
      <formula>D50</formula>
    </cfRule>
  </conditionalFormatting>
  <conditionalFormatting sqref="E50">
    <cfRule type="cellIs" dxfId="109" priority="109" stopIfTrue="1" operator="notBetween">
      <formula>B50</formula>
      <formula>C50</formula>
    </cfRule>
    <cfRule type="cellIs" dxfId="108" priority="110" stopIfTrue="1" operator="between">
      <formula>B50</formula>
      <formula>C50</formula>
    </cfRule>
  </conditionalFormatting>
  <conditionalFormatting sqref="E50">
    <cfRule type="cellIs" dxfId="107" priority="107" stopIfTrue="1" operator="notBetween">
      <formula>C50</formula>
      <formula>D50</formula>
    </cfRule>
    <cfRule type="cellIs" dxfId="106" priority="108" stopIfTrue="1" operator="between">
      <formula>C50</formula>
      <formula>D50</formula>
    </cfRule>
  </conditionalFormatting>
  <conditionalFormatting sqref="E50">
    <cfRule type="cellIs" dxfId="105" priority="105" stopIfTrue="1" operator="notBetween">
      <formula>B50</formula>
      <formula>C50</formula>
    </cfRule>
    <cfRule type="cellIs" dxfId="104" priority="106" stopIfTrue="1" operator="between">
      <formula>B50</formula>
      <formula>C50</formula>
    </cfRule>
  </conditionalFormatting>
  <conditionalFormatting sqref="E50">
    <cfRule type="cellIs" dxfId="103" priority="103" stopIfTrue="1" operator="notBetween">
      <formula>B50</formula>
      <formula>C50</formula>
    </cfRule>
    <cfRule type="cellIs" dxfId="102" priority="104" stopIfTrue="1" operator="between">
      <formula>B50</formula>
      <formula>C50</formula>
    </cfRule>
  </conditionalFormatting>
  <conditionalFormatting sqref="E51:E63">
    <cfRule type="cellIs" dxfId="101" priority="101" stopIfTrue="1" operator="notBetween">
      <formula>B51</formula>
      <formula>C51</formula>
    </cfRule>
    <cfRule type="cellIs" dxfId="100" priority="102" stopIfTrue="1" operator="between">
      <formula>B51</formula>
      <formula>C51</formula>
    </cfRule>
  </conditionalFormatting>
  <conditionalFormatting sqref="E51:E63">
    <cfRule type="cellIs" dxfId="99" priority="99" stopIfTrue="1" operator="notBetween">
      <formula>B51</formula>
      <formula>C51</formula>
    </cfRule>
    <cfRule type="cellIs" dxfId="98" priority="100" stopIfTrue="1" operator="between">
      <formula>B51</formula>
      <formula>C51</formula>
    </cfRule>
  </conditionalFormatting>
  <conditionalFormatting sqref="E51:E63">
    <cfRule type="cellIs" dxfId="97" priority="97" stopIfTrue="1" operator="notBetween">
      <formula>B51</formula>
      <formula>C51</formula>
    </cfRule>
    <cfRule type="cellIs" dxfId="96" priority="98" stopIfTrue="1" operator="between">
      <formula>B51</formula>
      <formula>C51</formula>
    </cfRule>
  </conditionalFormatting>
  <conditionalFormatting sqref="E68">
    <cfRule type="cellIs" dxfId="95" priority="95" stopIfTrue="1" operator="notBetween">
      <formula>C68</formula>
      <formula>D68</formula>
    </cfRule>
    <cfRule type="cellIs" dxfId="94" priority="96" stopIfTrue="1" operator="between">
      <formula>C68</formula>
      <formula>D68</formula>
    </cfRule>
  </conditionalFormatting>
  <conditionalFormatting sqref="E68">
    <cfRule type="cellIs" dxfId="93" priority="93" stopIfTrue="1" operator="notBetween">
      <formula>B68</formula>
      <formula>C68</formula>
    </cfRule>
    <cfRule type="cellIs" dxfId="92" priority="94" stopIfTrue="1" operator="between">
      <formula>B68</formula>
      <formula>C68</formula>
    </cfRule>
  </conditionalFormatting>
  <conditionalFormatting sqref="E68">
    <cfRule type="cellIs" dxfId="91" priority="91" stopIfTrue="1" operator="notBetween">
      <formula>B68</formula>
      <formula>C68</formula>
    </cfRule>
    <cfRule type="cellIs" dxfId="90" priority="92" stopIfTrue="1" operator="between">
      <formula>B68</formula>
      <formula>C68</formula>
    </cfRule>
  </conditionalFormatting>
  <conditionalFormatting sqref="E68">
    <cfRule type="cellIs" dxfId="89" priority="89" stopIfTrue="1" operator="notBetween">
      <formula>B68</formula>
      <formula>C68</formula>
    </cfRule>
    <cfRule type="cellIs" dxfId="88" priority="90" stopIfTrue="1" operator="between">
      <formula>B68</formula>
      <formula>C68</formula>
    </cfRule>
  </conditionalFormatting>
  <conditionalFormatting sqref="E69:E75">
    <cfRule type="cellIs" dxfId="87" priority="87" stopIfTrue="1" operator="notBetween">
      <formula>C69</formula>
      <formula>D69</formula>
    </cfRule>
    <cfRule type="cellIs" dxfId="86" priority="88" stopIfTrue="1" operator="between">
      <formula>C69</formula>
      <formula>D69</formula>
    </cfRule>
  </conditionalFormatting>
  <conditionalFormatting sqref="E69:E75">
    <cfRule type="cellIs" dxfId="85" priority="85" stopIfTrue="1" operator="notBetween">
      <formula>C69</formula>
      <formula>D69</formula>
    </cfRule>
    <cfRule type="cellIs" dxfId="84" priority="86" stopIfTrue="1" operator="between">
      <formula>C69</formula>
      <formula>D69</formula>
    </cfRule>
  </conditionalFormatting>
  <conditionalFormatting sqref="E69:E75">
    <cfRule type="cellIs" dxfId="83" priority="83" stopIfTrue="1" operator="notBetween">
      <formula>B69</formula>
      <formula>C69</formula>
    </cfRule>
    <cfRule type="cellIs" dxfId="82" priority="84" stopIfTrue="1" operator="between">
      <formula>B69</formula>
      <formula>C69</formula>
    </cfRule>
  </conditionalFormatting>
  <conditionalFormatting sqref="E69:E75">
    <cfRule type="cellIs" dxfId="81" priority="81" stopIfTrue="1" operator="notBetween">
      <formula>B69</formula>
      <formula>C69</formula>
    </cfRule>
    <cfRule type="cellIs" dxfId="80" priority="82" stopIfTrue="1" operator="between">
      <formula>B69</formula>
      <formula>C69</formula>
    </cfRule>
  </conditionalFormatting>
  <conditionalFormatting sqref="E69:E75">
    <cfRule type="cellIs" dxfId="79" priority="79" stopIfTrue="1" operator="notBetween">
      <formula>B69</formula>
      <formula>C69</formula>
    </cfRule>
    <cfRule type="cellIs" dxfId="78" priority="80" stopIfTrue="1" operator="between">
      <formula>B69</formula>
      <formula>C69</formula>
    </cfRule>
  </conditionalFormatting>
  <conditionalFormatting sqref="E78">
    <cfRule type="cellIs" dxfId="77" priority="77" stopIfTrue="1" operator="notBetween">
      <formula>C78</formula>
      <formula>D78</formula>
    </cfRule>
    <cfRule type="cellIs" dxfId="76" priority="78" stopIfTrue="1" operator="between">
      <formula>C78</formula>
      <formula>D78</formula>
    </cfRule>
  </conditionalFormatting>
  <conditionalFormatting sqref="E78">
    <cfRule type="cellIs" dxfId="75" priority="75" stopIfTrue="1" operator="notBetween">
      <formula>C78</formula>
      <formula>D78</formula>
    </cfRule>
    <cfRule type="cellIs" dxfId="74" priority="76" stopIfTrue="1" operator="between">
      <formula>C78</formula>
      <formula>D78</formula>
    </cfRule>
  </conditionalFormatting>
  <conditionalFormatting sqref="E78">
    <cfRule type="cellIs" dxfId="73" priority="73" stopIfTrue="1" operator="notBetween">
      <formula>C78</formula>
      <formula>D78</formula>
    </cfRule>
    <cfRule type="cellIs" dxfId="72" priority="74" stopIfTrue="1" operator="between">
      <formula>C78</formula>
      <formula>D78</formula>
    </cfRule>
  </conditionalFormatting>
  <conditionalFormatting sqref="E78">
    <cfRule type="cellIs" dxfId="71" priority="71" stopIfTrue="1" operator="notBetween">
      <formula>B78</formula>
      <formula>C78</formula>
    </cfRule>
    <cfRule type="cellIs" dxfId="70" priority="72" stopIfTrue="1" operator="between">
      <formula>B78</formula>
      <formula>C78</formula>
    </cfRule>
  </conditionalFormatting>
  <conditionalFormatting sqref="E78">
    <cfRule type="cellIs" dxfId="69" priority="69" stopIfTrue="1" operator="notBetween">
      <formula>B78</formula>
      <formula>C78</formula>
    </cfRule>
    <cfRule type="cellIs" dxfId="68" priority="70" stopIfTrue="1" operator="between">
      <formula>B78</formula>
      <formula>C78</formula>
    </cfRule>
  </conditionalFormatting>
  <conditionalFormatting sqref="E78">
    <cfRule type="cellIs" dxfId="67" priority="67" stopIfTrue="1" operator="notBetween">
      <formula>B78</formula>
      <formula>C78</formula>
    </cfRule>
    <cfRule type="cellIs" dxfId="66" priority="68" stopIfTrue="1" operator="between">
      <formula>B78</formula>
      <formula>C78</formula>
    </cfRule>
  </conditionalFormatting>
  <conditionalFormatting sqref="E79:E87">
    <cfRule type="cellIs" dxfId="65" priority="65" stopIfTrue="1" operator="notBetween">
      <formula>C79</formula>
      <formula>D79</formula>
    </cfRule>
    <cfRule type="cellIs" dxfId="64" priority="66" stopIfTrue="1" operator="between">
      <formula>C79</formula>
      <formula>D79</formula>
    </cfRule>
  </conditionalFormatting>
  <conditionalFormatting sqref="E79:E87">
    <cfRule type="cellIs" dxfId="63" priority="63" stopIfTrue="1" operator="notBetween">
      <formula>C79</formula>
      <formula>D79</formula>
    </cfRule>
    <cfRule type="cellIs" dxfId="62" priority="64" stopIfTrue="1" operator="between">
      <formula>C79</formula>
      <formula>D79</formula>
    </cfRule>
  </conditionalFormatting>
  <conditionalFormatting sqref="E79:E87">
    <cfRule type="cellIs" dxfId="61" priority="61" stopIfTrue="1" operator="notBetween">
      <formula>C79</formula>
      <formula>D79</formula>
    </cfRule>
    <cfRule type="cellIs" dxfId="60" priority="62" stopIfTrue="1" operator="between">
      <formula>C79</formula>
      <formula>D79</formula>
    </cfRule>
  </conditionalFormatting>
  <conditionalFormatting sqref="E79:E87">
    <cfRule type="cellIs" dxfId="59" priority="59" stopIfTrue="1" operator="notBetween">
      <formula>C79</formula>
      <formula>D79</formula>
    </cfRule>
    <cfRule type="cellIs" dxfId="58" priority="60" stopIfTrue="1" operator="between">
      <formula>C79</formula>
      <formula>D79</formula>
    </cfRule>
  </conditionalFormatting>
  <conditionalFormatting sqref="E79:E87">
    <cfRule type="cellIs" dxfId="57" priority="57" stopIfTrue="1" operator="notBetween">
      <formula>B79</formula>
      <formula>C79</formula>
    </cfRule>
    <cfRule type="cellIs" dxfId="56" priority="58" stopIfTrue="1" operator="between">
      <formula>B79</formula>
      <formula>C79</formula>
    </cfRule>
  </conditionalFormatting>
  <conditionalFormatting sqref="E79:E87">
    <cfRule type="cellIs" dxfId="55" priority="55" stopIfTrue="1" operator="notBetween">
      <formula>B79</formula>
      <formula>C79</formula>
    </cfRule>
    <cfRule type="cellIs" dxfId="54" priority="56" stopIfTrue="1" operator="between">
      <formula>B79</formula>
      <formula>C79</formula>
    </cfRule>
  </conditionalFormatting>
  <conditionalFormatting sqref="E79:E87">
    <cfRule type="cellIs" dxfId="53" priority="53" stopIfTrue="1" operator="notBetween">
      <formula>B79</formula>
      <formula>C79</formula>
    </cfRule>
    <cfRule type="cellIs" dxfId="52" priority="54" stopIfTrue="1" operator="between">
      <formula>B79</formula>
      <formula>C79</formula>
    </cfRule>
  </conditionalFormatting>
  <conditionalFormatting sqref="E89:E92">
    <cfRule type="cellIs" dxfId="51" priority="51" stopIfTrue="1" operator="notBetween">
      <formula>C89</formula>
      <formula>D89</formula>
    </cfRule>
    <cfRule type="cellIs" dxfId="50" priority="52" stopIfTrue="1" operator="between">
      <formula>C89</formula>
      <formula>D89</formula>
    </cfRule>
  </conditionalFormatting>
  <conditionalFormatting sqref="E89:E92">
    <cfRule type="cellIs" dxfId="49" priority="49" stopIfTrue="1" operator="notBetween">
      <formula>C89</formula>
      <formula>D89</formula>
    </cfRule>
    <cfRule type="cellIs" dxfId="48" priority="50" stopIfTrue="1" operator="between">
      <formula>C89</formula>
      <formula>D89</formula>
    </cfRule>
  </conditionalFormatting>
  <conditionalFormatting sqref="E89:E92">
    <cfRule type="cellIs" dxfId="47" priority="47" stopIfTrue="1" operator="notBetween">
      <formula>C89</formula>
      <formula>D89</formula>
    </cfRule>
    <cfRule type="cellIs" dxfId="46" priority="48" stopIfTrue="1" operator="between">
      <formula>C89</formula>
      <formula>D89</formula>
    </cfRule>
  </conditionalFormatting>
  <conditionalFormatting sqref="E89:E92">
    <cfRule type="cellIs" dxfId="45" priority="45" stopIfTrue="1" operator="notBetween">
      <formula>C89</formula>
      <formula>D89</formula>
    </cfRule>
    <cfRule type="cellIs" dxfId="44" priority="46" stopIfTrue="1" operator="between">
      <formula>C89</formula>
      <formula>D89</formula>
    </cfRule>
  </conditionalFormatting>
  <conditionalFormatting sqref="E89:E92">
    <cfRule type="cellIs" dxfId="43" priority="43" stopIfTrue="1" operator="notBetween">
      <formula>B89</formula>
      <formula>C89</formula>
    </cfRule>
    <cfRule type="cellIs" dxfId="42" priority="44" stopIfTrue="1" operator="between">
      <formula>B89</formula>
      <formula>C89</formula>
    </cfRule>
  </conditionalFormatting>
  <conditionalFormatting sqref="E89:E92">
    <cfRule type="cellIs" dxfId="41" priority="41" stopIfTrue="1" operator="notBetween">
      <formula>B89</formula>
      <formula>C89</formula>
    </cfRule>
    <cfRule type="cellIs" dxfId="40" priority="42" stopIfTrue="1" operator="between">
      <formula>B89</formula>
      <formula>C89</formula>
    </cfRule>
  </conditionalFormatting>
  <conditionalFormatting sqref="E89:E92">
    <cfRule type="cellIs" dxfId="39" priority="39" stopIfTrue="1" operator="notBetween">
      <formula>B89</formula>
      <formula>C89</formula>
    </cfRule>
    <cfRule type="cellIs" dxfId="38" priority="40" stopIfTrue="1" operator="between">
      <formula>B89</formula>
      <formula>C89</formula>
    </cfRule>
  </conditionalFormatting>
  <conditionalFormatting sqref="E94">
    <cfRule type="cellIs" dxfId="37" priority="37" stopIfTrue="1" operator="notBetween">
      <formula>C94</formula>
      <formula>D94</formula>
    </cfRule>
    <cfRule type="cellIs" dxfId="36" priority="38" stopIfTrue="1" operator="between">
      <formula>C94</formula>
      <formula>D94</formula>
    </cfRule>
  </conditionalFormatting>
  <conditionalFormatting sqref="E94">
    <cfRule type="cellIs" dxfId="35" priority="35" stopIfTrue="1" operator="notBetween">
      <formula>C94</formula>
      <formula>D94</formula>
    </cfRule>
    <cfRule type="cellIs" dxfId="34" priority="36" stopIfTrue="1" operator="between">
      <formula>C94</formula>
      <formula>D94</formula>
    </cfRule>
  </conditionalFormatting>
  <conditionalFormatting sqref="E94">
    <cfRule type="cellIs" dxfId="33" priority="33" stopIfTrue="1" operator="notBetween">
      <formula>C94</formula>
      <formula>D94</formula>
    </cfRule>
    <cfRule type="cellIs" dxfId="32" priority="34" stopIfTrue="1" operator="between">
      <formula>C94</formula>
      <formula>D94</formula>
    </cfRule>
  </conditionalFormatting>
  <conditionalFormatting sqref="E94">
    <cfRule type="cellIs" dxfId="31" priority="31" stopIfTrue="1" operator="notBetween">
      <formula>C94</formula>
      <formula>D94</formula>
    </cfRule>
    <cfRule type="cellIs" dxfId="30" priority="32" stopIfTrue="1" operator="between">
      <formula>C94</formula>
      <formula>D94</formula>
    </cfRule>
  </conditionalFormatting>
  <conditionalFormatting sqref="E94">
    <cfRule type="cellIs" dxfId="29" priority="29" stopIfTrue="1" operator="notBetween">
      <formula>B94</formula>
      <formula>C94</formula>
    </cfRule>
    <cfRule type="cellIs" dxfId="28" priority="30" stopIfTrue="1" operator="between">
      <formula>B94</formula>
      <formula>C94</formula>
    </cfRule>
  </conditionalFormatting>
  <conditionalFormatting sqref="E94">
    <cfRule type="cellIs" dxfId="27" priority="27" stopIfTrue="1" operator="notBetween">
      <formula>B94</formula>
      <formula>C94</formula>
    </cfRule>
    <cfRule type="cellIs" dxfId="26" priority="28" stopIfTrue="1" operator="between">
      <formula>B94</formula>
      <formula>C94</formula>
    </cfRule>
  </conditionalFormatting>
  <conditionalFormatting sqref="E94">
    <cfRule type="cellIs" dxfId="25" priority="25" stopIfTrue="1" operator="notBetween">
      <formula>B94</formula>
      <formula>C94</formula>
    </cfRule>
    <cfRule type="cellIs" dxfId="24" priority="26" stopIfTrue="1" operator="between">
      <formula>B94</formula>
      <formula>C94</formula>
    </cfRule>
  </conditionalFormatting>
  <conditionalFormatting sqref="E95:E109">
    <cfRule type="cellIs" dxfId="23" priority="23" stopIfTrue="1" operator="notBetween">
      <formula>C95</formula>
      <formula>D95</formula>
    </cfRule>
    <cfRule type="cellIs" dxfId="22" priority="24" stopIfTrue="1" operator="between">
      <formula>C95</formula>
      <formula>D95</formula>
    </cfRule>
  </conditionalFormatting>
  <conditionalFormatting sqref="E95:E109">
    <cfRule type="cellIs" dxfId="21" priority="21" stopIfTrue="1" operator="notBetween">
      <formula>C95</formula>
      <formula>D95</formula>
    </cfRule>
    <cfRule type="cellIs" dxfId="20" priority="22" stopIfTrue="1" operator="between">
      <formula>C95</formula>
      <formula>D95</formula>
    </cfRule>
  </conditionalFormatting>
  <conditionalFormatting sqref="E95:E109">
    <cfRule type="cellIs" dxfId="19" priority="19" stopIfTrue="1" operator="notBetween">
      <formula>C95</formula>
      <formula>D95</formula>
    </cfRule>
    <cfRule type="cellIs" dxfId="18" priority="20" stopIfTrue="1" operator="between">
      <formula>C95</formula>
      <formula>D95</formula>
    </cfRule>
  </conditionalFormatting>
  <conditionalFormatting sqref="E95:E109">
    <cfRule type="cellIs" dxfId="17" priority="17" stopIfTrue="1" operator="notBetween">
      <formula>C95</formula>
      <formula>D95</formula>
    </cfRule>
    <cfRule type="cellIs" dxfId="16" priority="18" stopIfTrue="1" operator="between">
      <formula>C95</formula>
      <formula>D95</formula>
    </cfRule>
  </conditionalFormatting>
  <conditionalFormatting sqref="E95:E109">
    <cfRule type="cellIs" dxfId="15" priority="15" stopIfTrue="1" operator="notBetween">
      <formula>C95</formula>
      <formula>D95</formula>
    </cfRule>
    <cfRule type="cellIs" dxfId="14" priority="16" stopIfTrue="1" operator="between">
      <formula>C95</formula>
      <formula>D95</formula>
    </cfRule>
  </conditionalFormatting>
  <conditionalFormatting sqref="E95:E109">
    <cfRule type="cellIs" dxfId="13" priority="13" stopIfTrue="1" operator="notBetween">
      <formula>B95</formula>
      <formula>C95</formula>
    </cfRule>
    <cfRule type="cellIs" dxfId="12" priority="14" stopIfTrue="1" operator="between">
      <formula>B95</formula>
      <formula>C95</formula>
    </cfRule>
  </conditionalFormatting>
  <conditionalFormatting sqref="E95:E109">
    <cfRule type="cellIs" dxfId="11" priority="11" stopIfTrue="1" operator="notBetween">
      <formula>B95</formula>
      <formula>C95</formula>
    </cfRule>
    <cfRule type="cellIs" dxfId="10" priority="12" stopIfTrue="1" operator="between">
      <formula>B95</formula>
      <formula>C95</formula>
    </cfRule>
  </conditionalFormatting>
  <conditionalFormatting sqref="E95:E109">
    <cfRule type="cellIs" dxfId="9" priority="9" stopIfTrue="1" operator="notBetween">
      <formula>B95</formula>
      <formula>C95</formula>
    </cfRule>
    <cfRule type="cellIs" dxfId="8" priority="10" stopIfTrue="1" operator="between">
      <formula>B95</formula>
      <formula>C95</formula>
    </cfRule>
  </conditionalFormatting>
  <conditionalFormatting sqref="D107:D109">
    <cfRule type="cellIs" dxfId="7" priority="7" stopIfTrue="1" operator="notBetween">
      <formula>B107</formula>
      <formula>C107</formula>
    </cfRule>
    <cfRule type="cellIs" dxfId="6" priority="8" stopIfTrue="1" operator="between">
      <formula>B107</formula>
      <formula>C107</formula>
    </cfRule>
  </conditionalFormatting>
  <conditionalFormatting sqref="D14:D17 D4:D10">
    <cfRule type="cellIs" dxfId="5" priority="5" stopIfTrue="1" operator="notBetween">
      <formula>B4</formula>
      <formula>C4</formula>
    </cfRule>
    <cfRule type="cellIs" dxfId="4" priority="6" stopIfTrue="1" operator="between">
      <formula>B4</formula>
      <formula>C4</formula>
    </cfRule>
  </conditionalFormatting>
  <conditionalFormatting sqref="D12:D13 D18:D24">
    <cfRule type="cellIs" dxfId="3" priority="3" stopIfTrue="1" operator="notBetween">
      <formula>B12</formula>
      <formula>C12</formula>
    </cfRule>
    <cfRule type="cellIs" dxfId="2" priority="4" stopIfTrue="1" operator="between">
      <formula>B12</formula>
      <formula>C12</formula>
    </cfRule>
  </conditionalFormatting>
  <conditionalFormatting sqref="D26">
    <cfRule type="cellIs" dxfId="1" priority="1" stopIfTrue="1" operator="notBetween">
      <formula>B26</formula>
      <formula>C26</formula>
    </cfRule>
    <cfRule type="cellIs" dxfId="0" priority="2" stopIfTrue="1" operator="between">
      <formula>B26</formula>
      <formula>C26</formula>
    </cfRule>
  </conditionalFormatting>
  <pageMargins left="0.25" right="0.25" top="0.57291666666666663" bottom="0.39" header="0.3" footer="0.3"/>
  <pageSetup paperSize="9" orientation="landscape" verticalDpi="300"/>
  <headerFooter>
    <oddHeader>&amp;CPractitioner: Ross Walter Nutritionist and Naturopath        www.rosswalter.com.au</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G111"/>
  <sheetViews>
    <sheetView zoomScale="130" zoomScaleNormal="130" workbookViewId="0">
      <selection activeCell="A3" sqref="A3"/>
    </sheetView>
  </sheetViews>
  <sheetFormatPr baseColWidth="10"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 min="8" max="256" width="8.83203125" customWidth="1"/>
  </cols>
  <sheetData>
    <row r="1" spans="1:7" ht="19" x14ac:dyDescent="0.25">
      <c r="A1" s="300" t="s">
        <v>680</v>
      </c>
      <c r="B1" s="300"/>
      <c r="C1" s="300"/>
      <c r="D1" s="300"/>
      <c r="E1" s="300"/>
      <c r="F1" s="300"/>
      <c r="G1" s="105"/>
    </row>
    <row r="2" spans="1:7" ht="12.75" customHeight="1" x14ac:dyDescent="0.2">
      <c r="A2" s="105"/>
      <c r="B2" s="105" t="s">
        <v>667</v>
      </c>
      <c r="C2" s="252" t="str">
        <f>IF(Setup!K12="","",Setup!K12)</f>
        <v/>
      </c>
      <c r="D2" s="105"/>
      <c r="E2" s="105"/>
      <c r="F2" s="105"/>
      <c r="G2" s="105"/>
    </row>
    <row r="3" spans="1:7" ht="16" x14ac:dyDescent="0.2">
      <c r="A3" s="128" t="s">
        <v>309</v>
      </c>
      <c r="B3" s="129" t="s">
        <v>316</v>
      </c>
      <c r="C3" s="129" t="s">
        <v>317</v>
      </c>
      <c r="D3" s="129" t="s">
        <v>318</v>
      </c>
      <c r="E3" s="129" t="s">
        <v>320</v>
      </c>
      <c r="F3" s="129" t="s">
        <v>242</v>
      </c>
    </row>
    <row r="4" spans="1:7" x14ac:dyDescent="0.2">
      <c r="A4" s="123" t="s">
        <v>407</v>
      </c>
      <c r="B4" s="124" t="str">
        <f>IF(AND((Results!$E$31 &lt; Results!$B$31),NOT(ISBLANK(Results!$E$31))), "Deficient","")</f>
        <v/>
      </c>
      <c r="C4" s="125" t="str">
        <f>IF(AND((Results!$E$31 &gt;= Results!$B$31), (Results!$E$31 &lt;= Results!$C$31)), "Good","")</f>
        <v/>
      </c>
      <c r="D4" s="126" t="str">
        <f>IF(Results!$E$31 &gt; Results!$C$31, "High","")</f>
        <v/>
      </c>
      <c r="E4" s="127" t="str">
        <f>IF(ISBLANK(Results!$E$31), "N/A","")</f>
        <v>N/A</v>
      </c>
      <c r="F4" s="131" t="str">
        <f>IF(ISBLANK(Results!$E$31), "", Results!$E$31)</f>
        <v/>
      </c>
    </row>
    <row r="5" spans="1:7" x14ac:dyDescent="0.2">
      <c r="A5" t="s">
        <v>408</v>
      </c>
      <c r="B5" s="74" t="str">
        <f>IF(AND((Results!$E$36 &lt; Results!$B$36),NOT(ISBLANK(Results!$E$36))), "Deficient","")</f>
        <v/>
      </c>
      <c r="C5" s="75" t="str">
        <f>IF(AND((Results!$E$36 &gt;= Results!$B$36), (Results!$E$36 &lt;= Results!$C$36)), "Good","")</f>
        <v/>
      </c>
      <c r="D5" s="76" t="str">
        <f>IF(Results!$E$36 &gt; Results!$C$36, "High","")</f>
        <v/>
      </c>
      <c r="E5" s="77" t="str">
        <f>IF(ISBLANK(Results!$E$36), "N/A","")</f>
        <v>N/A</v>
      </c>
      <c r="F5" s="94" t="str">
        <f>IF(ISBLANK(Results!$E$36), "", Results!$E$36)</f>
        <v/>
      </c>
    </row>
    <row r="6" spans="1:7" x14ac:dyDescent="0.2">
      <c r="A6" s="123" t="s">
        <v>495</v>
      </c>
      <c r="B6" s="124" t="str">
        <f>IF(AND((Results!$E$37 &lt; Results!$B$37),NOT(ISBLANK(Results!$E$37))), "Deficient","")</f>
        <v/>
      </c>
      <c r="C6" s="125" t="str">
        <f>IF(AND((Results!$E$37 &gt;= Results!$B$37), (Results!$E$37 &lt;= Results!$C$37)), "Good","")</f>
        <v/>
      </c>
      <c r="D6" s="126" t="str">
        <f>IF(Results!$E$37 &gt; Results!$C$37, "High","")</f>
        <v/>
      </c>
      <c r="E6" s="127" t="str">
        <f>IF(ISBLANK(Results!$E$37), "N/A","")</f>
        <v>N/A</v>
      </c>
      <c r="F6" s="131" t="str">
        <f>IF(ISBLANK(Results!$E$37), "", Results!$E$37)</f>
        <v/>
      </c>
    </row>
    <row r="7" spans="1:7" x14ac:dyDescent="0.2">
      <c r="A7" t="s">
        <v>496</v>
      </c>
      <c r="B7" s="74" t="str">
        <f>IF(AND((Results!$E$38 &lt; Results!$B$38),NOT(ISBLANK(Results!$E$38))), "Deficient","")</f>
        <v/>
      </c>
      <c r="C7" s="75" t="str">
        <f>IF(AND((Results!$E$38 &gt;= Results!$B$38), (Results!$E$38 &lt;= Results!$C$38)), "Good","")</f>
        <v/>
      </c>
      <c r="D7" s="76" t="str">
        <f>IF(Results!$E$38 &gt; Results!$C$38, "High","")</f>
        <v/>
      </c>
      <c r="E7" s="77" t="str">
        <f>IF(ISBLANK(Results!$E$38), "N/A","")</f>
        <v>N/A</v>
      </c>
      <c r="F7" s="94" t="str">
        <f>IF(ISBLANK(Results!$E$38), "", Results!$E$38)</f>
        <v/>
      </c>
    </row>
    <row r="8" spans="1:7" x14ac:dyDescent="0.2">
      <c r="A8" s="123" t="s">
        <v>654</v>
      </c>
      <c r="B8" s="124" t="str">
        <f>IF(AND((Results!$E$42 &lt; Results!$B$42),NOT(ISBLANK(Results!$E$42))), "Deficient","")</f>
        <v/>
      </c>
      <c r="C8" s="125" t="str">
        <f>IF(AND((Results!$E$42 &gt;= Results!$B$42), (Results!$E$42 &lt;= Results!$C$42)), "Good","")</f>
        <v/>
      </c>
      <c r="D8" s="126" t="str">
        <f>IF(Results!$E$42 &gt; Results!$C$42, "High","")</f>
        <v/>
      </c>
      <c r="E8" s="127" t="str">
        <f>IF(ISBLANK(Results!$E$42), "N/A","")</f>
        <v>N/A</v>
      </c>
      <c r="F8" s="131" t="str">
        <f>IF(ISBLANK(Results!$E$42), "", Results!$E$42)</f>
        <v/>
      </c>
    </row>
    <row r="9" spans="1:7" x14ac:dyDescent="0.2">
      <c r="A9" s="227" t="s">
        <v>466</v>
      </c>
      <c r="B9" s="228" t="str">
        <f>IF(AND((Results!$E$43 &lt; Results!$B$43),NOT(ISBLANK(Results!$E$43))), "Deficient","")</f>
        <v/>
      </c>
      <c r="C9" s="229" t="str">
        <f>IF(AND((Results!$E$43 &gt;= Results!$B$43), (Results!$E$43 &lt;= Results!$C$43)), "Good","")</f>
        <v/>
      </c>
      <c r="D9" s="230" t="str">
        <f>IF(Results!$E$43 &gt; Results!$C$43, "High","")</f>
        <v/>
      </c>
      <c r="E9" s="231" t="str">
        <f>IF(ISBLANK(Results!$E$43), "N/A","")</f>
        <v>N/A</v>
      </c>
      <c r="F9" s="232" t="str">
        <f>IF(ISBLANK(Results!$E$43), "", Results!$E$43)</f>
        <v/>
      </c>
    </row>
    <row r="10" spans="1:7" x14ac:dyDescent="0.2">
      <c r="A10" s="123" t="s">
        <v>302</v>
      </c>
      <c r="B10" s="124" t="str">
        <f>IF(AND((Results!$E$41 &lt; Results!$B$41),NOT(ISBLANK(Results!$E$41))), "Deficient","")</f>
        <v/>
      </c>
      <c r="C10" s="125" t="str">
        <f>IF(AND((Results!$E$41 &gt;= Results!$B$41), (Results!$E$41 &lt;= Results!$C$41)), "Good","")</f>
        <v/>
      </c>
      <c r="D10" s="126" t="str">
        <f>IF(Results!$E$41 &gt; Results!$C$41, "High","")</f>
        <v/>
      </c>
      <c r="E10" s="127" t="str">
        <f>IF(ISBLANK(Results!$E$41), "N/A","")</f>
        <v>N/A</v>
      </c>
      <c r="F10" s="131" t="str">
        <f>IF(ISBLANK(Results!$E$41), "", Results!$E$41)</f>
        <v/>
      </c>
    </row>
    <row r="11" spans="1:7" x14ac:dyDescent="0.2">
      <c r="A11" s="227" t="s">
        <v>303</v>
      </c>
      <c r="B11" s="228" t="str">
        <f>IF(AND((Results!$E$71 &lt; Results!$B$71),NOT(ISBLANK(Results!$E$71))), "Deficient","")</f>
        <v/>
      </c>
      <c r="C11" s="229" t="str">
        <f>IF(AND((Results!$E$71 &gt;= Results!$B$71), (Results!$E$71 &lt;= Results!$C$71)), "Good","")</f>
        <v/>
      </c>
      <c r="D11" s="230" t="str">
        <f>IF(Results!$E$71 &gt; Results!$C$71, "High","")</f>
        <v/>
      </c>
      <c r="E11" s="231" t="str">
        <f>IF(ISBLANK(Results!$E$71), "N/A","")</f>
        <v>N/A</v>
      </c>
      <c r="F11" s="232" t="str">
        <f>IF(ISBLANK(Results!$E$71), "", Results!$E$71)</f>
        <v/>
      </c>
    </row>
    <row r="12" spans="1:7" x14ac:dyDescent="0.2">
      <c r="A12" s="123" t="s">
        <v>655</v>
      </c>
      <c r="B12" s="124" t="str">
        <f>IF(AND((Results!$E$114 &lt; Results!$B$114),NOT(ISBLANK(Results!$E$114))), "Deficient","")</f>
        <v/>
      </c>
      <c r="C12" s="125" t="str">
        <f>IF(AND((Results!$E$114 &gt;= Results!$B$114), (Results!$E$114 &lt;= Results!$C$114)), "Good","")</f>
        <v/>
      </c>
      <c r="D12" s="126" t="str">
        <f>IF(Results!$E$114 &gt; Results!$C$114, "High","")</f>
        <v/>
      </c>
      <c r="E12" s="127" t="str">
        <f>IF(ISBLANK(Results!$E$114), "N/A","")</f>
        <v>N/A</v>
      </c>
      <c r="F12" s="131" t="str">
        <f>IF(ISBLANK(Results!$E$114), "", Results!$E$114)</f>
        <v/>
      </c>
    </row>
    <row r="13" spans="1:7" x14ac:dyDescent="0.2">
      <c r="A13" s="227" t="s">
        <v>240</v>
      </c>
      <c r="B13" s="228" t="str">
        <f>IF(AND((Results!$E$115 &lt; Results!$B$115),NOT(ISBLANK(Results!$E$115))), "Deficient","")</f>
        <v/>
      </c>
      <c r="C13" s="229" t="str">
        <f>IF(AND((Results!$E$115 &gt;= Results!$B$115), (Results!$E$115 &lt;= Results!$C$115)), "Good","")</f>
        <v/>
      </c>
      <c r="D13" s="230" t="str">
        <f>IF(Results!$E$115 &gt; Results!$C$115, "High","")</f>
        <v/>
      </c>
      <c r="E13" s="231" t="str">
        <f>IF(ISBLANK(Results!$E$115), "N/A","")</f>
        <v>N/A</v>
      </c>
      <c r="F13" s="232" t="str">
        <f>IF(ISBLANK(Results!$E$115), "", Results!$E$115)</f>
        <v/>
      </c>
    </row>
    <row r="14" spans="1:7" x14ac:dyDescent="0.2">
      <c r="A14" s="123" t="s">
        <v>156</v>
      </c>
      <c r="B14" s="124" t="str">
        <f>IF(AND((Results!$E$108 &lt; Results!$B$108),NOT(ISBLANK(Results!$E$108))), "Deficient","")</f>
        <v/>
      </c>
      <c r="C14" s="125" t="str">
        <f>IF(AND((Results!$E$108 &gt;= Results!$B$108), (Results!$E$108 &lt;= Results!$C$108)), "Good","")</f>
        <v/>
      </c>
      <c r="D14" s="126" t="str">
        <f>IF(Results!$E$108 &gt; Results!$C$108, "High","")</f>
        <v/>
      </c>
      <c r="E14" s="127" t="str">
        <f>IF(ISBLANK(Results!$E$108), "N/A","")</f>
        <v>N/A</v>
      </c>
      <c r="F14" s="131" t="str">
        <f>IF(ISBLANK(Results!$E$108), "", Results!$E$108)</f>
        <v/>
      </c>
    </row>
    <row r="15" spans="1:7" x14ac:dyDescent="0.2">
      <c r="A15" s="227" t="s">
        <v>52</v>
      </c>
      <c r="B15" s="228" t="str">
        <f>IF(AND((Results!$E$68 &lt; Results!$B$68),NOT(ISBLANK(Results!$E$68))), "Deficient","")</f>
        <v/>
      </c>
      <c r="C15" s="229" t="str">
        <f>IF(AND((Results!$E$68 &gt;= Results!$B$68), (Results!$E$68 &lt;= Results!$C$68)), "Good","")</f>
        <v/>
      </c>
      <c r="D15" s="230" t="str">
        <f>IF(Results!$E$68 &gt; Results!$C$68, "High","")</f>
        <v/>
      </c>
      <c r="E15" s="231" t="str">
        <f>IF(ISBLANK(Results!$E$68), "N/A","")</f>
        <v>N/A</v>
      </c>
      <c r="F15" s="232" t="str">
        <f>IF(ISBLANK(Results!$E$68), "", Results!$E$68)</f>
        <v/>
      </c>
    </row>
    <row r="16" spans="1:7" x14ac:dyDescent="0.2">
      <c r="A16" s="123" t="s">
        <v>43</v>
      </c>
      <c r="B16" s="124" t="str">
        <f>IF(AND((Results!$E$52 &lt; Results!$B$52),NOT(ISBLANK(Results!$E$52))), "Deficient","")</f>
        <v/>
      </c>
      <c r="C16" s="125" t="str">
        <f>IF(AND((Results!$E$52 &gt;= Results!$B$52), (Results!$E$52 &lt;= Results!$C$52)), "Good","")</f>
        <v/>
      </c>
      <c r="D16" s="126" t="str">
        <f>IF(Results!$E$52 &gt; Results!$C$52, "High","")</f>
        <v/>
      </c>
      <c r="E16" s="127" t="str">
        <f>IF(ISBLANK(Results!$E$52), "N/A","")</f>
        <v>N/A</v>
      </c>
      <c r="F16" s="131" t="str">
        <f>IF(ISBLANK(Results!$E$52), "", Results!$E$52)</f>
        <v/>
      </c>
    </row>
    <row r="17" spans="1:6" x14ac:dyDescent="0.2">
      <c r="A17" s="227" t="s">
        <v>324</v>
      </c>
      <c r="B17" s="228" t="str">
        <f>IF(AND((Results!$E$69 &lt; Results!$B$69),NOT(ISBLANK(Results!$E$69))), "Deficient","")</f>
        <v/>
      </c>
      <c r="C17" s="229" t="str">
        <f>IF(AND((Results!$E$69 &gt;= Results!$B$69), (Results!$E$69 &lt;= Results!$C$69)), "Good","")</f>
        <v/>
      </c>
      <c r="D17" s="230" t="str">
        <f>IF(Results!$E$69 &gt; Results!$C$69, "High","")</f>
        <v/>
      </c>
      <c r="E17" s="231" t="str">
        <f>IF(ISBLANK(Results!$E$69), "N/A","")</f>
        <v>N/A</v>
      </c>
      <c r="F17" s="232" t="str">
        <f>IF(ISBLANK(Results!$E$69), "", Results!$E$69)</f>
        <v/>
      </c>
    </row>
    <row r="18" spans="1:6" x14ac:dyDescent="0.2">
      <c r="A18" s="123" t="s">
        <v>70</v>
      </c>
      <c r="B18" s="124" t="str">
        <f>IF(AND((Results!$E$45 &lt; Results!$B$45),NOT(ISBLANK(Results!$E$45))), "Deficient","")</f>
        <v/>
      </c>
      <c r="C18" s="125" t="str">
        <f>IF(AND((Results!$E$45 &gt;= Results!$B$45), (Results!$E$45 &lt;= Results!$C$45)), "Good","")</f>
        <v/>
      </c>
      <c r="D18" s="126" t="str">
        <f>IF(Results!$E$45 &gt; Results!$C$45, "High","")</f>
        <v/>
      </c>
      <c r="E18" s="127" t="str">
        <f>IF(ISBLANK(Results!$E$45), "N/A","")</f>
        <v>N/A</v>
      </c>
      <c r="F18" s="131" t="str">
        <f>IF(ISBLANK(Results!$E$45), "", Results!$E$45)</f>
        <v/>
      </c>
    </row>
    <row r="19" spans="1:6" x14ac:dyDescent="0.2">
      <c r="A19" s="227" t="s">
        <v>319</v>
      </c>
      <c r="B19" s="228" t="str">
        <f>IF(AND((Results!$E$46 &lt; Results!$B$46),NOT(ISBLANK(Results!$E$46))), "Low","")</f>
        <v/>
      </c>
      <c r="C19" s="229" t="str">
        <f>IF(AND((Results!$E$46 &gt;= Results!$B$46), (Results!$E$46 &lt;= Results!$C$46)), "Good","")</f>
        <v/>
      </c>
      <c r="D19" s="230" t="str">
        <f>IF(Results!$E$46 &gt; Results!$C$46, "High","")</f>
        <v/>
      </c>
      <c r="E19" s="231" t="str">
        <f>IF(ISBLANK(Results!$E$46), "N/A","")</f>
        <v>N/A</v>
      </c>
      <c r="F19" s="232" t="str">
        <f>IF(ISBLANK(Results!$E$46), "", Results!$E$46)</f>
        <v/>
      </c>
    </row>
    <row r="20" spans="1:6" x14ac:dyDescent="0.2">
      <c r="A20" s="123" t="s">
        <v>329</v>
      </c>
      <c r="B20" s="124" t="str">
        <f>IF(AND((Results!$E$51 &lt; Results!$B$51),NOT(ISBLANK(Results!$E$51))), "Deficient","")</f>
        <v/>
      </c>
      <c r="C20" s="125" t="str">
        <f>IF(AND((Results!$E$51 &gt;= Results!$B$51), (Results!$E$51 &lt;= Results!$C$51)), "Good","")</f>
        <v/>
      </c>
      <c r="D20" s="126" t="str">
        <f>IF(Results!$E$51 &gt; Results!$C$51, "High","")</f>
        <v/>
      </c>
      <c r="E20" s="127" t="str">
        <f>IF(ISBLANK(Results!$E$51), "N/A","")</f>
        <v>N/A</v>
      </c>
      <c r="F20" s="131" t="str">
        <f>IF(ISBLANK(Results!$E$51), "", Results!$E$51)</f>
        <v/>
      </c>
    </row>
    <row r="21" spans="1:6" x14ac:dyDescent="0.2">
      <c r="A21" s="227" t="s">
        <v>44</v>
      </c>
      <c r="B21" s="228" t="str">
        <f>IF(AND((Results!$E$53 &lt; Results!$B$53),NOT(ISBLANK(Results!$E$53))), "Deficient","")</f>
        <v/>
      </c>
      <c r="C21" s="229" t="str">
        <f>IF(AND((Results!$E$53 &gt;= Results!$B$53), (Results!$E$53 &lt;= Results!$C$53)), "Good","")</f>
        <v/>
      </c>
      <c r="D21" s="230" t="str">
        <f>IF(Results!$E$53 &gt; Results!$C$53, "High","")</f>
        <v/>
      </c>
      <c r="E21" s="231" t="str">
        <f>IF(ISBLANK(Results!$E$53), "N/A","")</f>
        <v>N/A</v>
      </c>
      <c r="F21" s="232" t="str">
        <f>IF(ISBLANK(Results!$E$53), "", Results!$E$53)</f>
        <v/>
      </c>
    </row>
    <row r="22" spans="1:6" ht="16" x14ac:dyDescent="0.2">
      <c r="A22" s="128" t="s">
        <v>416</v>
      </c>
      <c r="B22" s="129" t="s">
        <v>434</v>
      </c>
      <c r="C22" s="129" t="s">
        <v>317</v>
      </c>
      <c r="D22" s="129" t="s">
        <v>318</v>
      </c>
      <c r="E22" s="129" t="s">
        <v>320</v>
      </c>
      <c r="F22" s="129" t="s">
        <v>242</v>
      </c>
    </row>
    <row r="23" spans="1:6" x14ac:dyDescent="0.2">
      <c r="A23" s="123" t="s">
        <v>187</v>
      </c>
      <c r="B23" s="124" t="str">
        <f>IF(AND((Results!$E$6 &lt; Results!$B$6),NOT(ISBLANK(Results!$E$6))), "Low","")</f>
        <v/>
      </c>
      <c r="C23" s="125" t="str">
        <f>IF(AND((Results!$E$6 &gt;= Results!$B$6), (Results!$E$6 &lt;= Results!$C$6)), "Good","")</f>
        <v/>
      </c>
      <c r="D23" s="126" t="str">
        <f>IF(Results!$E$6 &gt; Results!$C$6, "High","")</f>
        <v/>
      </c>
      <c r="E23" s="127" t="str">
        <f>IF(ISBLANK(Results!$E$6), "N/A","")</f>
        <v>N/A</v>
      </c>
      <c r="F23" s="131" t="str">
        <f>IF(ISBLANK(Results!$E$6), "", Results!$E$6)</f>
        <v/>
      </c>
    </row>
    <row r="24" spans="1:6" x14ac:dyDescent="0.2">
      <c r="A24" t="s">
        <v>188</v>
      </c>
      <c r="B24" s="74" t="str">
        <f>IF(AND((Results!$E$7 &lt; Results!$B$7),NOT(ISBLANK(Results!$E$7))), "Low","")</f>
        <v/>
      </c>
      <c r="C24" s="75" t="str">
        <f>IF(AND((Results!$E$7 &gt;= Results!$B$7), (Results!$E$7 &lt;= Results!$C$7)), "Good","")</f>
        <v/>
      </c>
      <c r="D24" s="76" t="str">
        <f>IF(Results!$E$7 &gt; Results!$C$7, "High","")</f>
        <v/>
      </c>
      <c r="E24" s="77" t="str">
        <f>IF(ISBLANK(Results!$E$7), "N/A","")</f>
        <v>N/A</v>
      </c>
      <c r="F24" s="94" t="str">
        <f>IF(ISBLANK(Results!$E$7), "", Results!$E$7)</f>
        <v/>
      </c>
    </row>
    <row r="25" spans="1:6" x14ac:dyDescent="0.2">
      <c r="A25" s="123" t="s">
        <v>654</v>
      </c>
      <c r="B25" s="124" t="str">
        <f>IF(AND((Results!$E$42 &lt; Results!$B$42),NOT(ISBLANK(Results!$E$42))), "Low","")</f>
        <v/>
      </c>
      <c r="C25" s="125" t="str">
        <f>IF(AND((Results!$E$42 &gt;= Results!$B$42), (Results!$E$42 &lt;= Results!$C$42)), "Good","")</f>
        <v/>
      </c>
      <c r="D25" s="126" t="str">
        <f>IF(Results!$E$42 &gt; Results!$C$42, "High","")</f>
        <v/>
      </c>
      <c r="E25" s="127" t="str">
        <f>IF(ISBLANK(Results!$E$42), "N/A","")</f>
        <v>N/A</v>
      </c>
      <c r="F25" s="131" t="str">
        <f>IF(ISBLANK(Results!$E$42), "", Results!$E$42)</f>
        <v/>
      </c>
    </row>
    <row r="26" spans="1:6" x14ac:dyDescent="0.2">
      <c r="A26" s="227" t="s">
        <v>466</v>
      </c>
      <c r="B26" s="228" t="str">
        <f>IF(AND((Results!$E$43 &lt; Results!$B$43),NOT(ISBLANK(Results!$E$43))), "Low","")</f>
        <v/>
      </c>
      <c r="C26" s="229" t="str">
        <f>IF(AND((Results!$E$43 &gt;= Results!$B$43), (Results!$E$43 &lt;= Results!$C$43)), "Good","")</f>
        <v/>
      </c>
      <c r="D26" s="230" t="str">
        <f>IF(Results!$E$43 &gt; Results!$C$43, "High","")</f>
        <v/>
      </c>
      <c r="E26" s="231" t="str">
        <f>IF(ISBLANK(Results!$E$43), "N/A","")</f>
        <v>N/A</v>
      </c>
      <c r="F26" s="232" t="str">
        <f>IF(ISBLANK(Results!$E$43), "", Results!$E$43)</f>
        <v/>
      </c>
    </row>
    <row r="27" spans="1:6" x14ac:dyDescent="0.2">
      <c r="A27" s="123" t="s">
        <v>302</v>
      </c>
      <c r="B27" s="124" t="str">
        <f>IF(AND((Results!$E$41 &lt; Results!$B$41),NOT(ISBLANK(Results!$E$41))), "Low","")</f>
        <v/>
      </c>
      <c r="C27" s="125" t="str">
        <f>IF(AND((Results!$E$41 &gt;= Results!$B$41), (Results!$E$41 &lt;= Results!$C$41)), "Good","")</f>
        <v/>
      </c>
      <c r="D27" s="126" t="str">
        <f>IF(Results!$E$41 &gt; Results!$C$41, "High","")</f>
        <v/>
      </c>
      <c r="E27" s="127" t="str">
        <f>IF(ISBLANK(Results!$E$41), "N/A","")</f>
        <v>N/A</v>
      </c>
      <c r="F27" s="131" t="str">
        <f>IF(ISBLANK(Results!$E$41), "", Results!$E$41)</f>
        <v/>
      </c>
    </row>
    <row r="28" spans="1:6" x14ac:dyDescent="0.2">
      <c r="A28" s="227" t="s">
        <v>655</v>
      </c>
      <c r="B28" s="228" t="str">
        <f>IF(AND((Results!$E$114 &lt; Results!$B$114),NOT(ISBLANK(Results!$E$114))), "Low","")</f>
        <v/>
      </c>
      <c r="C28" s="229" t="str">
        <f>IF(AND((Results!$E$114 &gt;= Results!$B$114), (Results!$E$114 &lt;= Results!$C$114)), "Good","")</f>
        <v/>
      </c>
      <c r="D28" s="230" t="str">
        <f>IF(Results!$E$114 &gt; Results!$C$114, "High","")</f>
        <v/>
      </c>
      <c r="E28" s="231" t="str">
        <f>IF(ISBLANK(Results!$E$114), "N/A","")</f>
        <v>N/A</v>
      </c>
      <c r="F28" s="232" t="str">
        <f>IF(ISBLANK(Results!$E$114), "", Results!$E$114)</f>
        <v/>
      </c>
    </row>
    <row r="29" spans="1:6" ht="16" x14ac:dyDescent="0.2">
      <c r="A29" s="128" t="s">
        <v>311</v>
      </c>
      <c r="B29" s="129"/>
      <c r="C29" s="129"/>
      <c r="D29" s="129"/>
      <c r="E29" s="129" t="s">
        <v>320</v>
      </c>
      <c r="F29" s="129"/>
    </row>
    <row r="30" spans="1:6" x14ac:dyDescent="0.2">
      <c r="A30" s="123" t="s">
        <v>312</v>
      </c>
      <c r="B30" s="126" t="str">
        <f>IF(OR((Setup!H13 = "Y"),(Setup!M13="y")), "Low","")</f>
        <v/>
      </c>
      <c r="C30" s="123"/>
      <c r="D30" s="123"/>
      <c r="E30" s="124" t="str">
        <f>IF(AND((Setup!H13 = ""),(Setup!M13="")), "Unknown","")</f>
        <v>Unknown</v>
      </c>
      <c r="F30" s="123"/>
    </row>
    <row r="31" spans="1:6" x14ac:dyDescent="0.2">
      <c r="A31" t="s">
        <v>313</v>
      </c>
      <c r="B31" s="76" t="str">
        <f>IF(Setup!C13 = "Y", "Likely","")</f>
        <v/>
      </c>
      <c r="E31" s="74" t="str">
        <f>IF(Setup!C13 = "", "Unknown","")</f>
        <v>Unknown</v>
      </c>
    </row>
    <row r="32" spans="1:6" x14ac:dyDescent="0.2">
      <c r="A32" s="123" t="s">
        <v>507</v>
      </c>
      <c r="B32" s="126" t="str">
        <f>IF(OR((Setup!H13 = "Y"),(Setup!M13="y")), "Yes","")</f>
        <v/>
      </c>
      <c r="C32" s="123"/>
      <c r="D32" s="123"/>
      <c r="E32" s="124" t="str">
        <f>IF(AND((Setup!H13 = ""),(Setup!M13="")), "Unknown","")</f>
        <v>Unknown</v>
      </c>
      <c r="F32" s="123"/>
    </row>
    <row r="33" spans="1:6" ht="16" x14ac:dyDescent="0.2">
      <c r="A33" s="128" t="s">
        <v>304</v>
      </c>
      <c r="B33" s="129" t="s">
        <v>316</v>
      </c>
      <c r="C33" s="129" t="s">
        <v>317</v>
      </c>
      <c r="D33" s="129" t="s">
        <v>318</v>
      </c>
      <c r="E33" s="129" t="s">
        <v>320</v>
      </c>
      <c r="F33" s="129" t="s">
        <v>242</v>
      </c>
    </row>
    <row r="34" spans="1:6" x14ac:dyDescent="0.2">
      <c r="A34" s="123" t="s">
        <v>435</v>
      </c>
      <c r="B34" s="124" t="str">
        <f>IF(AND((Results!ED111 &lt; Results!B111),NOT(ISBLANK(Results!E111))), "Low","")</f>
        <v/>
      </c>
      <c r="C34" s="125" t="str">
        <f>IF(AND((Results!E111 &gt;= Results!B111), (Results!E111 &lt;= Results!C111)), "Good","")</f>
        <v/>
      </c>
      <c r="D34" s="126" t="str">
        <f>IF(Results!E111 &gt; Results!C111, "High","")</f>
        <v/>
      </c>
      <c r="E34" s="127" t="str">
        <f>IF(ISBLANK(Results!E111), "N/A","")</f>
        <v>N/A</v>
      </c>
      <c r="F34" s="131" t="str">
        <f>IF(ISBLANK(Results!E111), "", Results!E111)</f>
        <v/>
      </c>
    </row>
    <row r="35" spans="1:6" x14ac:dyDescent="0.2">
      <c r="A35" t="s">
        <v>491</v>
      </c>
      <c r="B35" s="74" t="str">
        <f>IF(AND((Results!E112 &lt; Results!B112),NOT(ISBLANK(Results!E112))), "Low","")</f>
        <v/>
      </c>
      <c r="C35" s="75" t="str">
        <f>IF(AND((Results!E111 &gt;= Results!B111), (Results!E111 &lt;= Results!C111)), "Good","")</f>
        <v/>
      </c>
      <c r="D35" s="76" t="str">
        <f>IF(Results!E112 &gt; Results!C112, "High","")</f>
        <v/>
      </c>
      <c r="E35" s="77" t="str">
        <f>IF(ISBLANK(Results!E112), "N/A","")</f>
        <v>N/A</v>
      </c>
      <c r="F35" s="94" t="str">
        <f>IF(ISBLANK(Results!E112), "", Results!E112)</f>
        <v/>
      </c>
    </row>
    <row r="36" spans="1:6" x14ac:dyDescent="0.2">
      <c r="A36" s="123" t="s">
        <v>492</v>
      </c>
      <c r="B36" s="124" t="str">
        <f>IF(AND((Results!E100 &lt; Results!B100),NOT(ISBLANK(Results!E100))), "Low","")</f>
        <v/>
      </c>
      <c r="C36" s="125" t="str">
        <f>IF(AND((Results!E100 &gt;= Results!B100), (Results!E100 &lt;= Results!C100), (Results!$E$100 &lt;&gt; 0)), "Good","")</f>
        <v/>
      </c>
      <c r="D36" s="126" t="str">
        <f>IF(Results!E100 &gt; Results!C100, "High","")</f>
        <v/>
      </c>
      <c r="E36" s="127" t="str">
        <f>IF(ISBLANK(Results!E100), "N/A","")</f>
        <v>N/A</v>
      </c>
      <c r="F36" s="131" t="str">
        <f>IF(ISBLANK(Results!E100), "", Results!E100)</f>
        <v/>
      </c>
    </row>
    <row r="37" spans="1:6" x14ac:dyDescent="0.2">
      <c r="A37" t="s">
        <v>493</v>
      </c>
      <c r="B37" s="74" t="str">
        <f>IF(AND((Results!E95 &lt; Results!B95),NOT(ISBLANK(Results!E95))), "Low","")</f>
        <v/>
      </c>
      <c r="C37" s="75" t="str">
        <f>IF(AND((Results!E95 &gt;= Results!B95), (Results!E95 &lt;= Results!C95), (Results!$E$95 &lt;&gt; 0)), "Good","")</f>
        <v/>
      </c>
      <c r="D37" s="76" t="str">
        <f>IF(Results!E95 &gt; Results!C95, "High","")</f>
        <v/>
      </c>
      <c r="E37" s="77" t="str">
        <f>IF(ISBLANK(Results!E95), "N/A","")</f>
        <v>N/A</v>
      </c>
      <c r="F37" s="94" t="str">
        <f>IF(ISBLANK(Results!E95), "", Results!E95)</f>
        <v/>
      </c>
    </row>
    <row r="38" spans="1:6" ht="16" x14ac:dyDescent="0.2">
      <c r="A38" s="128" t="s">
        <v>305</v>
      </c>
      <c r="B38" s="129" t="s">
        <v>434</v>
      </c>
      <c r="C38" s="129" t="s">
        <v>317</v>
      </c>
      <c r="D38" s="129" t="s">
        <v>318</v>
      </c>
      <c r="E38" s="129" t="s">
        <v>320</v>
      </c>
      <c r="F38" s="129" t="s">
        <v>242</v>
      </c>
    </row>
    <row r="39" spans="1:6" x14ac:dyDescent="0.2">
      <c r="A39" s="123" t="s">
        <v>70</v>
      </c>
      <c r="B39" s="126" t="str">
        <f>IF(AND((Results!$E$45 &lt; Results!$B$45),NOT(ISBLANK(Results!$E$45))), "Low","")</f>
        <v/>
      </c>
      <c r="C39" s="125" t="str">
        <f>IF(AND((Results!$E$45 &gt;= Results!$B$45), (Results!$E$45 &lt;= Results!$C$45)), "Good","")</f>
        <v/>
      </c>
      <c r="D39" s="126" t="str">
        <f>IF(Results!$E$45 &gt; Results!$C$45, "High","")</f>
        <v/>
      </c>
      <c r="E39" s="127" t="str">
        <f>IF(ISBLANK(Results!$E$45), "N/A","")</f>
        <v>N/A</v>
      </c>
      <c r="F39" s="131" t="str">
        <f>IF(ISBLANK(Results!$E$45), "", Results!$E$45)</f>
        <v/>
      </c>
    </row>
    <row r="40" spans="1:6" x14ac:dyDescent="0.2">
      <c r="A40" t="s">
        <v>164</v>
      </c>
      <c r="B40" s="74" t="str">
        <f>IF(AND((Results!$E$46 &lt; Results!$B$46),NOT(ISBLANK(Results!$E$46))), "Low","")</f>
        <v/>
      </c>
      <c r="C40" s="75" t="str">
        <f>IF(AND((Results!$E$46 &gt;= Results!$B$46), (Results!$E$46 &lt;= Results!$C$46)), "Good","")</f>
        <v/>
      </c>
      <c r="D40" s="76" t="str">
        <f>IF(Results!$E$46 &gt; Results!$C$46, "High","")</f>
        <v/>
      </c>
      <c r="E40" s="77" t="str">
        <f>IF(ISBLANK(Results!$E$46), "N/A","")</f>
        <v>N/A</v>
      </c>
      <c r="F40" s="94" t="str">
        <f>IF(ISBLANK(Results!$E$46), "", Results!$E$46)</f>
        <v/>
      </c>
    </row>
    <row r="41" spans="1:6" x14ac:dyDescent="0.2">
      <c r="A41" s="123" t="s">
        <v>421</v>
      </c>
      <c r="B41" s="124" t="str">
        <f>IF(AND((Results!$E$62 &lt; Results!$B$62),NOT(ISBLANK(Results!$E$62))), "Low","")</f>
        <v/>
      </c>
      <c r="C41" s="125" t="str">
        <f>IF(AND((Results!$E$62 &gt;= Results!$B$62), (Results!$E$62 &lt;= Results!$C$62)), "Good","")</f>
        <v/>
      </c>
      <c r="D41" s="126" t="str">
        <f>IF(Results!$E$62 &gt; Results!$C$62, "High","")</f>
        <v/>
      </c>
      <c r="E41" s="127" t="str">
        <f>IF(ISBLANK(Results!$E$62), "N/A","")</f>
        <v>N/A</v>
      </c>
      <c r="F41" s="131" t="str">
        <f>IF(ISBLANK(Results!$E$62), "", Results!$E$62)</f>
        <v/>
      </c>
    </row>
    <row r="42" spans="1:6" x14ac:dyDescent="0.2">
      <c r="A42" t="s">
        <v>417</v>
      </c>
      <c r="B42" s="74" t="str">
        <f>IF(AND((Results!$E$63 &lt; Results!$B$63),NOT(ISBLANK(Results!$E$63))), "Low","")</f>
        <v/>
      </c>
      <c r="C42" s="75" t="str">
        <f>IF(AND((Results!$E$63 &gt;= Results!$B$63), (Results!$E$63 &lt;= Results!$C$63)), "Good","")</f>
        <v/>
      </c>
      <c r="D42" s="76" t="str">
        <f>IF(Results!$E$63 &gt; Results!$C$63, "High","")</f>
        <v/>
      </c>
      <c r="E42" s="77" t="str">
        <f>IF(ISBLANK(Results!$E$63), "N/A","")</f>
        <v>N/A</v>
      </c>
      <c r="F42" s="94" t="str">
        <f>IF(ISBLANK(Results!$E$63), "", Results!$E$63)</f>
        <v/>
      </c>
    </row>
    <row r="43" spans="1:6" x14ac:dyDescent="0.2">
      <c r="A43" s="123" t="s">
        <v>418</v>
      </c>
      <c r="B43" s="124" t="str">
        <f>IF(AND((Results!$E$64 &lt; Results!$B$64),NOT(ISBLANK(Results!$E$64))), "Low","")</f>
        <v/>
      </c>
      <c r="C43" s="125" t="str">
        <f>IF(AND((Results!$E$64 &gt;= Results!$B$64), (Results!$E$64 &lt;= Results!$C$64)), "Good","")</f>
        <v/>
      </c>
      <c r="D43" s="126" t="str">
        <f>IF(Results!$E$64 &gt; Results!$C$64, "High","")</f>
        <v/>
      </c>
      <c r="E43" s="127" t="str">
        <f>IF(ISBLANK(Results!$E$64), "N/A","")</f>
        <v>N/A</v>
      </c>
      <c r="F43" s="131" t="str">
        <f>IF(ISBLANK(Results!$E$64), "", Results!$E$64)</f>
        <v/>
      </c>
    </row>
    <row r="44" spans="1:6" x14ac:dyDescent="0.2">
      <c r="A44" t="s">
        <v>419</v>
      </c>
      <c r="B44" s="74" t="str">
        <f>IF(AND((Results!$E$65 &lt; Results!$B$65),NOT(ISBLANK(Results!$E$65))), "Low","")</f>
        <v/>
      </c>
      <c r="C44" s="75" t="str">
        <f>IF(AND((Results!$E$65 &gt;= Results!$B$65), (Results!$E$65 &lt;= Results!$C$65)), "Good","")</f>
        <v/>
      </c>
      <c r="D44" s="76" t="str">
        <f>IF(Results!$E$65 &gt; Results!$C$65, "High","")</f>
        <v/>
      </c>
      <c r="E44" s="77" t="str">
        <f>IF(ISBLANK(Results!$E$65), "N/A","")</f>
        <v>N/A</v>
      </c>
      <c r="F44" s="94" t="str">
        <f>IF(ISBLANK(Results!$E$65), "", Results!$E$65)</f>
        <v/>
      </c>
    </row>
    <row r="45" spans="1:6" x14ac:dyDescent="0.2">
      <c r="A45" s="123" t="s">
        <v>420</v>
      </c>
      <c r="B45" s="124" t="str">
        <f>IF(AND((Results!$E$66 &lt; Results!$B$66),NOT(ISBLANK(Results!$E$66))), "Low","")</f>
        <v/>
      </c>
      <c r="C45" s="125" t="str">
        <f>IF(AND((Results!$E$66 &gt;= Results!$B$66), (Results!$E$66 &lt;= Results!$C$66)), "Good","")</f>
        <v/>
      </c>
      <c r="D45" s="126" t="str">
        <f>IF(Results!$E$66 &gt; Results!$C$66, "High","")</f>
        <v/>
      </c>
      <c r="E45" s="127" t="str">
        <f>IF(ISBLANK(Results!$E$66), "N/A","")</f>
        <v>N/A</v>
      </c>
      <c r="F45" s="131" t="str">
        <f>IF(ISBLANK(Results!$E$66), "", Results!$E$66)</f>
        <v/>
      </c>
    </row>
    <row r="46" spans="1:6" ht="16" x14ac:dyDescent="0.2">
      <c r="A46" s="128" t="s">
        <v>306</v>
      </c>
      <c r="B46" s="129" t="s">
        <v>434</v>
      </c>
      <c r="C46" s="129" t="s">
        <v>317</v>
      </c>
      <c r="D46" s="129" t="s">
        <v>318</v>
      </c>
      <c r="E46" s="129" t="s">
        <v>320</v>
      </c>
      <c r="F46" s="129" t="s">
        <v>242</v>
      </c>
    </row>
    <row r="47" spans="1:6" x14ac:dyDescent="0.2">
      <c r="A47" s="130" t="s">
        <v>422</v>
      </c>
      <c r="B47" s="124" t="str">
        <f>IF(AND((Results!$E$57 &lt; Results!$B$57),NOT(ISBLANK(Results!$E$57))), "Low","")</f>
        <v/>
      </c>
      <c r="C47" s="125" t="str">
        <f>IF(AND((Results!$E$57 &gt;= Results!$B$57), (Results!$E$57 &lt;= Results!$C$57)), "Good","")</f>
        <v/>
      </c>
      <c r="D47" s="126" t="str">
        <f>IF(Results!$E$57 &gt; Results!$C$57, "High","")</f>
        <v/>
      </c>
      <c r="E47" s="127" t="str">
        <f>IF(ISBLANK(Results!$E$57), "N/A","")</f>
        <v>N/A</v>
      </c>
      <c r="F47" s="131" t="str">
        <f>IF(ISBLANK(Results!$E$57), "", Results!$E$57)</f>
        <v/>
      </c>
    </row>
    <row r="48" spans="1:6" x14ac:dyDescent="0.2">
      <c r="A48" t="s">
        <v>423</v>
      </c>
      <c r="B48" s="74" t="str">
        <f>IF(AND((Results!$E$58 &lt; Results!$B$58),NOT(ISBLANK(Results!$E$58))), "Low","")</f>
        <v/>
      </c>
      <c r="C48" s="75" t="str">
        <f>IF(AND((Results!$E$58 &gt;= Results!$B$58), (Results!$E$58 &lt;= Results!$C$58)), "Good","")</f>
        <v/>
      </c>
      <c r="D48" s="76" t="str">
        <f>IF(Results!$E$58 &gt; Results!$C$58, "High","")</f>
        <v/>
      </c>
      <c r="E48" s="77" t="str">
        <f>IF(ISBLANK(Results!$E$58), "N/A","")</f>
        <v>N/A</v>
      </c>
      <c r="F48" s="94" t="str">
        <f>IF(ISBLANK(Results!$E$58), "", Results!$E$58)</f>
        <v/>
      </c>
    </row>
    <row r="49" spans="1:6" x14ac:dyDescent="0.2">
      <c r="A49" s="123" t="s">
        <v>424</v>
      </c>
      <c r="B49" s="124" t="str">
        <f>IF(AND((Results!$E$59 &lt; Results!$B$59),NOT(ISBLANK(Results!$E$59))), "Low","")</f>
        <v/>
      </c>
      <c r="C49" s="125" t="str">
        <f>IF(AND((Results!$E$59 &gt;= Results!$B$59), (Results!$E$59 &lt;= Results!$C$59)), "Good","")</f>
        <v/>
      </c>
      <c r="D49" s="126" t="str">
        <f>IF(Results!$E$59 &gt; Results!$C$59, "High","")</f>
        <v/>
      </c>
      <c r="E49" s="127" t="str">
        <f>IF(ISBLANK(Results!$E$59), "N/A","")</f>
        <v>N/A</v>
      </c>
      <c r="F49" s="131" t="str">
        <f>IF(ISBLANK(Results!$E$59), "", Results!$E$59)</f>
        <v/>
      </c>
    </row>
    <row r="50" spans="1:6" x14ac:dyDescent="0.2">
      <c r="A50" t="s">
        <v>425</v>
      </c>
      <c r="B50" s="74" t="str">
        <f>IF(AND((Results!$E$60 &lt; Results!$B$60),NOT(ISBLANK(Results!$E$60))), "Low","")</f>
        <v/>
      </c>
      <c r="C50" s="75" t="str">
        <f>IF(AND((Results!$E$60 &gt;= Results!$B$60), (Results!$E$60 &lt;= Results!$C$60)), "Good","")</f>
        <v/>
      </c>
      <c r="D50" s="76" t="str">
        <f>IF(Results!$E$60 &gt; Results!$C$60, "High","")</f>
        <v/>
      </c>
      <c r="E50" s="77" t="str">
        <f>IF(ISBLANK(Results!$E$60), "N/A","")</f>
        <v>N/A</v>
      </c>
      <c r="F50" s="77" t="str">
        <f>IF(ISBLANK(Results!$E$60), "", Results!$E$60)</f>
        <v/>
      </c>
    </row>
    <row r="51" spans="1:6" ht="16" x14ac:dyDescent="0.2">
      <c r="A51" s="128" t="s">
        <v>307</v>
      </c>
      <c r="B51" s="129" t="s">
        <v>434</v>
      </c>
      <c r="C51" s="129" t="s">
        <v>317</v>
      </c>
      <c r="D51" s="129" t="s">
        <v>318</v>
      </c>
      <c r="E51" s="129" t="s">
        <v>320</v>
      </c>
      <c r="F51" s="129" t="s">
        <v>242</v>
      </c>
    </row>
    <row r="52" spans="1:6" x14ac:dyDescent="0.2">
      <c r="A52" s="123" t="s">
        <v>56</v>
      </c>
      <c r="B52" s="124" t="str">
        <f>IF(AND((Results!$E$75 &lt; Results!$B$75),NOT(ISBLANK(Results!$E$75))), "Low","")</f>
        <v/>
      </c>
      <c r="C52" s="125" t="str">
        <f>IF(AND((Results!$E$75 &gt;= Results!$B$75), (Results!$E$75 &lt;= Results!$C$75)), "Good","")</f>
        <v/>
      </c>
      <c r="D52" s="126" t="str">
        <f>IF(Results!$E$75 &gt; Results!$C$75, "High","")</f>
        <v/>
      </c>
      <c r="E52" s="127" t="str">
        <f>IF(ISBLANK(Results!$E$75), "N/A","")</f>
        <v>N/A</v>
      </c>
      <c r="F52" s="127" t="str">
        <f>IF(ISBLANK(Results!$E$75), "", Results!$E$75)</f>
        <v/>
      </c>
    </row>
    <row r="53" spans="1:6" x14ac:dyDescent="0.2">
      <c r="A53" t="s">
        <v>426</v>
      </c>
      <c r="B53" s="74" t="str">
        <f>IF(AND((Results!$E$76 &lt; Results!$B$76),NOT(ISBLANK(Results!$E$76))), "Low","")</f>
        <v/>
      </c>
      <c r="C53" s="75" t="str">
        <f>IF(AND((Results!$E$76 &gt;= Results!$B$76), (Results!$E$76 &lt;= Results!$C$76)), "Good","")</f>
        <v/>
      </c>
      <c r="D53" s="76" t="str">
        <f>IF(Results!$E$76 &gt; Results!$C$76, "High","")</f>
        <v/>
      </c>
      <c r="E53" s="77" t="str">
        <f>IF(ISBLANK(Results!$E$76), "N/A","")</f>
        <v>N/A</v>
      </c>
      <c r="F53" s="77" t="str">
        <f>IF(ISBLANK(Results!$E$76), "", Results!$E$76)</f>
        <v/>
      </c>
    </row>
    <row r="54" spans="1:6" x14ac:dyDescent="0.2">
      <c r="A54" s="123" t="s">
        <v>427</v>
      </c>
      <c r="B54" s="124" t="str">
        <f>IF(AND((Results!$E$77 &lt; Results!$B$77),NOT(ISBLANK(Results!$E$77))), "Low","")</f>
        <v/>
      </c>
      <c r="C54" s="125" t="str">
        <f>IF(AND((Results!$E$77 &gt;= Results!$B$77), (Results!$E$77 &lt;= Results!$C$77)), "Good","")</f>
        <v/>
      </c>
      <c r="D54" s="126" t="str">
        <f>IF(Results!$E$77 &gt; Results!$C$77, "High","")</f>
        <v/>
      </c>
      <c r="E54" s="127" t="str">
        <f>IF(ISBLANK(Results!$E$77), "N/A","")</f>
        <v>N/A</v>
      </c>
      <c r="F54" s="127" t="str">
        <f>IF(ISBLANK(Results!$E$77), "", Results!$E$77)</f>
        <v/>
      </c>
    </row>
    <row r="55" spans="1:6" x14ac:dyDescent="0.2">
      <c r="A55" t="s">
        <v>428</v>
      </c>
      <c r="B55" s="74" t="str">
        <f>IF(AND((Results!$E$78 &lt; Results!$B$78),NOT(ISBLANK(Results!$E$78))), "Low","")</f>
        <v/>
      </c>
      <c r="C55" s="75" t="str">
        <f>IF(AND((Results!$E$78 &gt;= Results!$B$78), (Results!$E$78 &lt;= Results!$C$78)), "Good","")</f>
        <v/>
      </c>
      <c r="D55" s="76" t="str">
        <f>IF(AND(Results!$E$78 &lt;&gt; "", Results!$E$78 &gt; Results!$C$78), "High","")</f>
        <v/>
      </c>
      <c r="E55" s="77" t="str">
        <f>IF(Results!$E$78 ="", "N/A","")</f>
        <v>N/A</v>
      </c>
      <c r="F55" s="94" t="str">
        <f>IF(ISBLANK(Results!$E$78), "", Results!$E$78)</f>
        <v/>
      </c>
    </row>
    <row r="56" spans="1:6" x14ac:dyDescent="0.2">
      <c r="A56" s="123" t="s">
        <v>429</v>
      </c>
      <c r="B56" s="124"/>
      <c r="C56" s="125"/>
      <c r="D56" s="126"/>
      <c r="E56" s="127"/>
      <c r="F56" s="131"/>
    </row>
    <row r="57" spans="1:6" x14ac:dyDescent="0.2">
      <c r="A57" t="s">
        <v>655</v>
      </c>
      <c r="B57" s="230" t="str">
        <f>IF(AND((Results!$E$114 &lt; Results!$B$114),NOT(ISBLANK(Results!$E$114))), "Low","")</f>
        <v/>
      </c>
      <c r="C57" s="229" t="str">
        <f>IF(AND((Results!$E$114 &gt;= Results!$B$114), (Results!$E$114 &lt;= Results!$C$114)), "Good","")</f>
        <v/>
      </c>
      <c r="D57" s="230" t="str">
        <f>IF(Results!$E$114 &gt; Results!$C$114, "High","")</f>
        <v/>
      </c>
      <c r="E57" s="231" t="str">
        <f>IF(ISBLANK(Results!$E$114), "N/A","")</f>
        <v>N/A</v>
      </c>
      <c r="F57" s="232" t="str">
        <f>IF(ISBLANK(Results!$E$114), "", Results!$E$114)</f>
        <v/>
      </c>
    </row>
    <row r="58" spans="1:6" x14ac:dyDescent="0.2">
      <c r="A58" s="123" t="s">
        <v>156</v>
      </c>
      <c r="B58" s="126" t="str">
        <f>IF(AND((Results!$E$108 &lt; Results!$B$108),NOT(ISBLANK(Results!$E$108))), "Low","")</f>
        <v/>
      </c>
      <c r="C58" s="125" t="str">
        <f>IF(AND((Results!$E$108 &gt;= Results!$B$108), (Results!$E$108 &lt;= Results!$C$108)), "Good","")</f>
        <v/>
      </c>
      <c r="D58" s="126" t="str">
        <f>IF(Results!$E$108 &gt; Results!$C$108, "High","")</f>
        <v/>
      </c>
      <c r="E58" s="127" t="str">
        <f>IF(ISBLANK(Results!$E$108), "N/A","")</f>
        <v>N/A</v>
      </c>
      <c r="F58" s="131" t="str">
        <f>IF(ISBLANK(Results!$E$108), "", Results!$E$108)</f>
        <v/>
      </c>
    </row>
    <row r="59" spans="1:6" ht="16" x14ac:dyDescent="0.2">
      <c r="A59" s="128" t="s">
        <v>308</v>
      </c>
      <c r="B59" s="129" t="s">
        <v>434</v>
      </c>
      <c r="C59" s="129" t="s">
        <v>317</v>
      </c>
      <c r="D59" s="129" t="s">
        <v>318</v>
      </c>
      <c r="E59" s="129" t="s">
        <v>320</v>
      </c>
      <c r="F59" s="129" t="s">
        <v>242</v>
      </c>
    </row>
    <row r="60" spans="1:6" x14ac:dyDescent="0.2">
      <c r="A60" s="123" t="s">
        <v>430</v>
      </c>
      <c r="B60" s="124" t="str">
        <f>IF(AND((Results!$E$18 &lt; Results!$B$18),NOT(ISBLANK(Results!$E$18))), "Low","")</f>
        <v/>
      </c>
      <c r="C60" s="125" t="str">
        <f>IF(AND((Results!$E$18 &gt;= Results!$B$18), (Results!$E$18 &lt;= Results!$C$18)), "Good","")</f>
        <v/>
      </c>
      <c r="D60" s="126" t="str">
        <f>IF(Results!$E$18 &gt; Results!$C$18, "High","")</f>
        <v/>
      </c>
      <c r="E60" s="127" t="str">
        <f>IF(ISBLANK(Results!$E$18), "N/A","")</f>
        <v>N/A</v>
      </c>
      <c r="F60" s="131" t="str">
        <f>IF(ISBLANK(Results!$E$18), "", Results!$E$18)</f>
        <v/>
      </c>
    </row>
    <row r="61" spans="1:6" x14ac:dyDescent="0.2">
      <c r="A61" s="227" t="s">
        <v>89</v>
      </c>
      <c r="B61" s="228" t="str">
        <f>IF(AND((Results!$E$19 &lt; Results!$B$19),NOT(ISBLANK(Results!$E$19))), "Low","")</f>
        <v/>
      </c>
      <c r="C61" s="229" t="str">
        <f>IF(AND((Results!$E$19 &gt;= Results!$B$19), (Results!$E$19 &lt;= Results!$C$19)), "Good","")</f>
        <v/>
      </c>
      <c r="D61" s="230" t="str">
        <f>IF(Results!$E$19 &gt; Results!$C$19, "High","")</f>
        <v/>
      </c>
      <c r="E61" s="231" t="str">
        <f>IF(ISBLANK(Results!$E$19), "N/A","")</f>
        <v>N/A</v>
      </c>
      <c r="F61" s="232" t="str">
        <f>IF(ISBLANK(Results!$E$19), "", Results!$E$19)</f>
        <v/>
      </c>
    </row>
    <row r="62" spans="1:6" x14ac:dyDescent="0.2">
      <c r="A62" s="123" t="s">
        <v>90</v>
      </c>
      <c r="B62" s="124" t="str">
        <f>IF(AND((Results!$E$20 &lt; Results!$B$20),NOT(ISBLANK(Results!$E$20))), "Low","")</f>
        <v/>
      </c>
      <c r="C62" s="125" t="str">
        <f>IF(AND((Results!$E$20 &gt;= Results!$B$20), (Results!$E$20 &lt;= Results!$C$20)), "Good","")</f>
        <v/>
      </c>
      <c r="D62" s="126" t="str">
        <f>IF(Results!$E$20 &gt; Results!$C$20, "High","")</f>
        <v/>
      </c>
      <c r="E62" s="127" t="str">
        <f>IF(ISBLANK(Results!$E$20), "N/A","")</f>
        <v>N/A</v>
      </c>
      <c r="F62" s="131" t="str">
        <f>IF(ISBLANK(Results!$E$20), "", Results!$E$20)</f>
        <v/>
      </c>
    </row>
    <row r="63" spans="1:6" x14ac:dyDescent="0.2">
      <c r="A63" t="s">
        <v>433</v>
      </c>
      <c r="B63" s="74" t="str">
        <f>IF(AND((Results!$E$25 &lt; Results!$B$25),NOT(ISBLANK(Results!$E$25))), "Low","")</f>
        <v/>
      </c>
      <c r="C63" s="75" t="str">
        <f>IF(AND((Results!$E$25 &gt;= Results!$B$25), (Results!$E$25 &lt;= Results!$C$25)), "Good","")</f>
        <v/>
      </c>
      <c r="D63" s="76" t="str">
        <f>IF(AND(Results!$E$25 &gt; Results!$C$25, Results!$E$25 &lt;&gt;""), "High","")</f>
        <v/>
      </c>
      <c r="E63" s="77" t="str">
        <f>IF(Results!$E$25 = "", "N/A","")</f>
        <v>N/A</v>
      </c>
      <c r="F63" s="94" t="str">
        <f>IF(ISBLANK(Results!$E$25), "", Results!$E$25)</f>
        <v/>
      </c>
    </row>
    <row r="64" spans="1:6" x14ac:dyDescent="0.2">
      <c r="A64" s="123" t="s">
        <v>431</v>
      </c>
      <c r="B64" s="124" t="str">
        <f>IF(AND((Results!$E$73 &lt; Results!$B$73),NOT(ISBLANK(Results!$E$73))), "Low","")</f>
        <v/>
      </c>
      <c r="C64" s="125" t="str">
        <f>IF(AND((Results!$E$73 &gt;= Results!$B$73), (Results!$E$73 &lt;= Results!$C$73)), "Good","")</f>
        <v/>
      </c>
      <c r="D64" s="126" t="str">
        <f>IF(Results!$E$73 &gt; Results!$C$73, "High","")</f>
        <v/>
      </c>
      <c r="E64" s="127" t="str">
        <f>IF(ISBLANK(Results!$E$73), "N/A","")</f>
        <v>N/A</v>
      </c>
      <c r="F64" s="131" t="str">
        <f>IF(ISBLANK(Results!$E$73), "", Results!$E$73)</f>
        <v/>
      </c>
    </row>
    <row r="65" spans="1:6" x14ac:dyDescent="0.2">
      <c r="A65" t="s">
        <v>156</v>
      </c>
      <c r="B65" s="76" t="str">
        <f>IF(AND((Results!$E$108 &lt; Results!$B$108),NOT(ISBLANK(Results!$E$108))), "Low","")</f>
        <v/>
      </c>
      <c r="C65" s="75" t="str">
        <f>IF(AND((Results!$E$108 &gt;= Results!$B$108), (Results!$E$108 &lt;= Results!$C$108)), "Good","")</f>
        <v/>
      </c>
      <c r="D65" s="76" t="str">
        <f>IF(Results!$E$108 &gt; Results!$C$108, "High","")</f>
        <v/>
      </c>
      <c r="E65" s="77" t="str">
        <f>IF(ISBLANK(Results!$E$108), "N/A","")</f>
        <v>N/A</v>
      </c>
      <c r="F65" s="94" t="str">
        <f>IF(ISBLANK(Results!$E$108), "", Results!$E$108)</f>
        <v/>
      </c>
    </row>
    <row r="66" spans="1:6" x14ac:dyDescent="0.2">
      <c r="A66" s="123" t="s">
        <v>655</v>
      </c>
      <c r="B66" s="126" t="str">
        <f>IF(AND((Results!$E$114 &lt; Results!$B$114),NOT(ISBLANK(Results!$E$114))), "Low","")</f>
        <v/>
      </c>
      <c r="C66" s="125" t="str">
        <f>IF(AND((Results!$E$114 &gt;= Results!$B$114), (Results!$E$114 &lt;= Results!$C$114)), "Good","")</f>
        <v/>
      </c>
      <c r="D66" s="126" t="str">
        <f>IF(Results!$E$114 &gt; Results!$C$114, "High","")</f>
        <v/>
      </c>
      <c r="E66" s="127" t="str">
        <f>IF(ISBLANK(Results!$E$114), "N/A","")</f>
        <v>N/A</v>
      </c>
      <c r="F66" s="131" t="str">
        <f>IF(ISBLANK(Results!$E$114), "", Results!$E$114)</f>
        <v/>
      </c>
    </row>
    <row r="67" spans="1:6" ht="16" x14ac:dyDescent="0.2">
      <c r="A67" s="128" t="s">
        <v>310</v>
      </c>
      <c r="B67" s="129" t="s">
        <v>434</v>
      </c>
      <c r="C67" s="129" t="s">
        <v>317</v>
      </c>
      <c r="D67" s="129" t="s">
        <v>318</v>
      </c>
      <c r="E67" s="129" t="s">
        <v>320</v>
      </c>
      <c r="F67" s="129" t="s">
        <v>242</v>
      </c>
    </row>
    <row r="68" spans="1:6" x14ac:dyDescent="0.2">
      <c r="A68" s="123" t="s">
        <v>432</v>
      </c>
      <c r="B68" s="124" t="str">
        <f>IF(AND((Results!$E$27 &lt; Results!$B$27),NOT(ISBLANK(Results!$E$27))), "Low","")</f>
        <v/>
      </c>
      <c r="C68" s="125" t="str">
        <f>IF(AND((Results!$E$27 &lt;&gt; ""), (Results!$E$27 &gt;= Results!$B$27), (Results!$E$27 &lt;= Results!$C$27)), "Good","")</f>
        <v/>
      </c>
      <c r="D68" s="126" t="str">
        <f>IF(Results!$E$27 &gt; Results!$C$27, "High","")</f>
        <v/>
      </c>
      <c r="E68" s="127" t="str">
        <f>IF(ISBLANK(Results!$E$27), "N/A","")</f>
        <v>N/A</v>
      </c>
      <c r="F68" s="131" t="str">
        <f>IF(ISBLANK(Results!$E$27), "", Results!$E$27)</f>
        <v/>
      </c>
    </row>
    <row r="69" spans="1:6" x14ac:dyDescent="0.2">
      <c r="A69" t="s">
        <v>702</v>
      </c>
      <c r="B69" s="74" t="str">
        <f>IF(AND((Results!$E$28 &lt; Results!$B$28),NOT(ISBLANK(Results!$E$28))), "Low","")</f>
        <v/>
      </c>
      <c r="C69" s="75" t="str">
        <f>IF(AND((Results!$E$28 &lt;&gt; ""), (Results!$E$28 &gt;= Results!$B$28), (Results!$E$28 &lt;= Results!$C$28)), "Good","")</f>
        <v/>
      </c>
      <c r="D69" s="76" t="str">
        <f>IF(Results!$E$28 &gt; Results!$C$28, "High","")</f>
        <v/>
      </c>
      <c r="E69" s="77" t="str">
        <f>IF(ISBLANK(Results!$E$28), "N/A","")</f>
        <v>N/A</v>
      </c>
      <c r="F69" s="94" t="str">
        <f>IF(ISBLANK(Results!$E$28), "", Results!$E$28)</f>
        <v/>
      </c>
    </row>
    <row r="70" spans="1:6" x14ac:dyDescent="0.2">
      <c r="A70" s="123" t="s">
        <v>703</v>
      </c>
      <c r="B70" s="124" t="str">
        <f>IF(AND((Results!$E$29 &lt; Results!$B$29),NOT(ISBLANK(Results!$E$29))), "Low","")</f>
        <v/>
      </c>
      <c r="C70" s="125" t="str">
        <f>IF(AND((Results!$E$29 &lt;&gt; ""), (Results!$E$29 &gt;= Results!$B$29), (Results!$E$29 &lt;= Results!$C$29)), "Good","")</f>
        <v/>
      </c>
      <c r="D70" s="126" t="str">
        <f>IF(Results!$E$29 &gt; Results!$C$29, "High","")</f>
        <v/>
      </c>
      <c r="E70" s="127" t="str">
        <f>IF(ISBLANK(Results!$E$29), "N/A","")</f>
        <v>N/A</v>
      </c>
      <c r="F70" s="131" t="str">
        <f>IF(ISBLANK(Results!$E$29), "", Results!$E$29)</f>
        <v/>
      </c>
    </row>
    <row r="71" spans="1:6" x14ac:dyDescent="0.2">
      <c r="A71" s="227" t="s">
        <v>159</v>
      </c>
      <c r="B71" s="228" t="str">
        <f>IF(AND((Results!$E$109 &lt; Results!$B$109),NOT(ISBLANK(Results!$E$109))), "Low","")</f>
        <v/>
      </c>
      <c r="C71" s="229" t="str">
        <f>IF(AND((Results!$E$109 &gt;= Results!$B$109), (Results!$E$109 &lt;= Results!$C$109)), "Good","")</f>
        <v/>
      </c>
      <c r="D71" s="230" t="str">
        <f>IF(Results!$E$109 &gt; Results!$C$109, "High","")</f>
        <v/>
      </c>
      <c r="E71" s="231" t="str">
        <f>IF(ISBLANK(Results!$E$109), "N/A","")</f>
        <v>N/A</v>
      </c>
      <c r="F71" s="232" t="str">
        <f>IF(ISBLANK(Results!$E$109), "", Results!$E$109)</f>
        <v/>
      </c>
    </row>
    <row r="72" spans="1:6" x14ac:dyDescent="0.2">
      <c r="A72" s="123" t="s">
        <v>156</v>
      </c>
      <c r="B72" s="126" t="str">
        <f>IF(AND((Results!$E$108 &lt; Results!$B$108),NOT(ISBLANK(Results!$E$108))), "Low","")</f>
        <v/>
      </c>
      <c r="C72" s="125" t="str">
        <f>IF(AND((Results!$E$108 &gt;= Results!$B$108), (Results!$E$108 &lt;= Results!$C$108)), "Good","")</f>
        <v/>
      </c>
      <c r="D72" s="126" t="str">
        <f>IF(Results!$E$108 &gt; Results!$C$108, "High","")</f>
        <v/>
      </c>
      <c r="E72" s="127" t="str">
        <f>IF(ISBLANK(Results!$E$108), "N/A","")</f>
        <v>N/A</v>
      </c>
      <c r="F72" s="131" t="str">
        <f>IF(ISBLANK(Results!$E$108), "", Results!$E$108)</f>
        <v/>
      </c>
    </row>
    <row r="73" spans="1:6" ht="16" x14ac:dyDescent="0.2">
      <c r="A73" s="128" t="s">
        <v>314</v>
      </c>
      <c r="B73" s="129" t="s">
        <v>434</v>
      </c>
      <c r="C73" s="129" t="s">
        <v>317</v>
      </c>
      <c r="D73" s="129" t="s">
        <v>318</v>
      </c>
      <c r="E73" s="129" t="s">
        <v>320</v>
      </c>
      <c r="F73" s="129" t="s">
        <v>242</v>
      </c>
    </row>
    <row r="74" spans="1:6" x14ac:dyDescent="0.2">
      <c r="A74" s="123" t="s">
        <v>424</v>
      </c>
      <c r="B74" s="124" t="str">
        <f>IF(AND((Results!$E$59 &lt; Results!$B$59),NOT(ISBLANK(Results!$E$59))), "Low","")</f>
        <v/>
      </c>
      <c r="C74" s="125" t="str">
        <f>IF(AND((Results!$E$59 &gt;= Results!$B$59), (Results!$E$59 &lt;= Results!$C$59)), "Good","")</f>
        <v/>
      </c>
      <c r="D74" s="126" t="str">
        <f>IF(Results!$E$59 &gt; Results!$C$59, "High","")</f>
        <v/>
      </c>
      <c r="E74" s="127" t="str">
        <f>IF(ISBLANK(Results!$E$59), "N/A","")</f>
        <v>N/A</v>
      </c>
      <c r="F74" s="127" t="str">
        <f>IF(ISBLANK(Results!$E$59), "", Results!$E$59)</f>
        <v/>
      </c>
    </row>
    <row r="75" spans="1:6" x14ac:dyDescent="0.2">
      <c r="A75" t="s">
        <v>159</v>
      </c>
      <c r="B75" s="74" t="str">
        <f>IF(AND((Results!$E$109 &lt; Results!$B$109),NOT(ISBLANK(Results!$E$109))), "Low","")</f>
        <v/>
      </c>
      <c r="C75" s="75" t="str">
        <f>IF(AND((Results!$E$109 &gt;= Results!$B$109), (Results!$E$109 &lt;= Results!$C$109)), "Good","")</f>
        <v/>
      </c>
      <c r="D75" s="76" t="str">
        <f>IF(Results!$E$109 &gt; Results!$C$109, "High","")</f>
        <v/>
      </c>
      <c r="E75" s="77" t="str">
        <f>IF(ISBLANK(Results!$E$109), "N/A","")</f>
        <v>N/A</v>
      </c>
      <c r="F75" s="94" t="str">
        <f>IF(ISBLANK(Results!$E$109), "", Results!$E$109)</f>
        <v/>
      </c>
    </row>
    <row r="76" spans="1:6" x14ac:dyDescent="0.2">
      <c r="A76" s="123" t="s">
        <v>704</v>
      </c>
      <c r="B76" s="124" t="str">
        <f>IF(AND((Results!$E$117 &lt; Results!$B$117),NOT(ISBLANK(Results!$E$117))), "Low","")</f>
        <v/>
      </c>
      <c r="C76" s="125" t="str">
        <f>IF(AND((Results!$E$117 &gt;= Results!$B$117), (Results!$E$117 &lt;= Results!$C$117)), "Good","")</f>
        <v/>
      </c>
      <c r="D76" s="126" t="str">
        <f>IF(Results!$E$117 &gt; Results!$C$117, "High","")</f>
        <v/>
      </c>
      <c r="E76" s="127" t="str">
        <f>IF(ISBLANK(Results!$E$117), "N/A","")</f>
        <v>N/A</v>
      </c>
      <c r="F76" s="131" t="str">
        <f>IF(ISBLANK(Results!$E$117), "", Results!$E$117)</f>
        <v/>
      </c>
    </row>
    <row r="77" spans="1:6" ht="16" x14ac:dyDescent="0.2">
      <c r="A77" s="128" t="s">
        <v>315</v>
      </c>
      <c r="B77" s="129" t="s">
        <v>434</v>
      </c>
      <c r="C77" s="129" t="s">
        <v>317</v>
      </c>
      <c r="D77" s="129" t="s">
        <v>318</v>
      </c>
      <c r="E77" s="129" t="s">
        <v>320</v>
      </c>
      <c r="F77" s="129" t="s">
        <v>242</v>
      </c>
    </row>
    <row r="78" spans="1:6" x14ac:dyDescent="0.2">
      <c r="A78" s="123" t="s">
        <v>164</v>
      </c>
      <c r="B78" s="124" t="str">
        <f>IF(AND((Results!$E$46 &lt; Results!$B$46),NOT(ISBLANK(Results!$E$46))), "Low","")</f>
        <v/>
      </c>
      <c r="C78" s="125" t="str">
        <f>IF(AND((Results!$E$46 &gt;= Results!$B$46), (Results!$E$46 &lt;= Results!$C$46)), "Good","")</f>
        <v/>
      </c>
      <c r="D78" s="126" t="str">
        <f>IF(Results!$E$46 &gt; Results!$C$46, "High","")</f>
        <v/>
      </c>
      <c r="E78" s="127" t="str">
        <f>IF(ISBLANK(Results!$E$46), "N/A","")</f>
        <v>N/A</v>
      </c>
      <c r="F78" s="131" t="str">
        <f>IF(ISBLANK(Results!$E$46), "", Results!$E$46)</f>
        <v/>
      </c>
    </row>
    <row r="79" spans="1:6" x14ac:dyDescent="0.2">
      <c r="A79" t="s">
        <v>623</v>
      </c>
      <c r="B79" s="75" t="str">
        <f>IF(AND((Results!$E$49 &lt; 0.8),NOT(ISBLANK(Results!$E$49))), "Low risk","")</f>
        <v/>
      </c>
      <c r="C79" s="74" t="str">
        <f>IF(AND((Results!$E$49 &gt;= 0.8), (Results!$E$49 &lt;= 1.8)), "Some risk","")</f>
        <v/>
      </c>
      <c r="D79" s="76" t="str">
        <f>IF(Results!$E$46 &gt; 1.8, "High risk","")</f>
        <v/>
      </c>
      <c r="E79" s="77" t="str">
        <f>IF(ISBLANK(Results!$E$46), "N/A","")</f>
        <v>N/A</v>
      </c>
      <c r="F79" s="94" t="str">
        <f>IF(ISBLANK(Results!$E$49), "", Results!$E$49)</f>
        <v/>
      </c>
    </row>
    <row r="80" spans="1:6" ht="16" x14ac:dyDescent="0.2">
      <c r="A80" s="132" t="s">
        <v>54</v>
      </c>
      <c r="B80" s="124" t="str">
        <f>IF(AND((Results!$E$72 &lt; Results!$B$72),NOT(ISBLANK(Results!$E$72))), "Low","")</f>
        <v/>
      </c>
      <c r="C80" s="125" t="str">
        <f>IF(AND((Results!$E$72 &gt;= Results!$B$72), (Results!$E$72 &lt;= Results!$C$72)), "Good","")</f>
        <v/>
      </c>
      <c r="D80" s="126" t="str">
        <f>IF(Results!$E$72 &gt; Results!$C$72, "High","")</f>
        <v/>
      </c>
      <c r="E80" s="127" t="str">
        <f>IF(ISBLANK(Results!$E$72), "N/A","")</f>
        <v>N/A</v>
      </c>
      <c r="F80" s="131" t="str">
        <f>IF(ISBLANK(Results!$E$72), "", Results!$E$72)</f>
        <v/>
      </c>
    </row>
    <row r="81" spans="1:6" ht="16" x14ac:dyDescent="0.2">
      <c r="A81" s="72" t="s">
        <v>114</v>
      </c>
      <c r="B81" s="76" t="str">
        <f>IF(AND((Results!$E$60 &gt;= 0), (Results!$E$60 &lt; Results!$B$60), (Results!$E$60 &lt;&gt;0)), "Low","")</f>
        <v/>
      </c>
      <c r="C81" s="75" t="str">
        <f>IF(Results!$E$60 &gt;= Results!$B$60, "Good","")</f>
        <v/>
      </c>
      <c r="D81" s="76"/>
      <c r="E81" s="77" t="str">
        <f>IF(ISBLANK(Results!$E$60), "N/A","")</f>
        <v>N/A</v>
      </c>
      <c r="F81" s="94" t="str">
        <f>IF(ISBLANK(Results!$E$60), "", Results!$E$60)</f>
        <v/>
      </c>
    </row>
    <row r="82" spans="1:6" ht="16" x14ac:dyDescent="0.2">
      <c r="A82" s="133" t="s">
        <v>159</v>
      </c>
      <c r="B82" s="124" t="str">
        <f>IF(AND((Results!$E$109 &lt; Results!$B$109),NOT(ISBLANK(Results!$E$109))), "Low","")</f>
        <v/>
      </c>
      <c r="C82" s="125" t="str">
        <f>IF(AND((Results!$E$109 &gt;= Results!$B$109), (Results!$E$109 &lt;= Results!$C$109)), "Good","")</f>
        <v/>
      </c>
      <c r="D82" s="126" t="str">
        <f>IF(Results!$E$109 &gt; Results!$C$109, "High","")</f>
        <v/>
      </c>
      <c r="E82" s="127" t="str">
        <f>IF(ISBLANK(Results!$E$109), "N/A","")</f>
        <v>N/A</v>
      </c>
      <c r="F82" s="131" t="str">
        <f>IF(ISBLANK(Results!$E$109), "", Results!$E$109)</f>
        <v/>
      </c>
    </row>
    <row r="83" spans="1:6" ht="16" x14ac:dyDescent="0.2">
      <c r="A83" s="128" t="s">
        <v>620</v>
      </c>
      <c r="B83" s="129" t="s">
        <v>434</v>
      </c>
      <c r="C83" s="129" t="s">
        <v>317</v>
      </c>
      <c r="D83" s="129" t="s">
        <v>318</v>
      </c>
      <c r="E83" s="129" t="s">
        <v>320</v>
      </c>
      <c r="F83" s="129" t="s">
        <v>242</v>
      </c>
    </row>
    <row r="84" spans="1:6" x14ac:dyDescent="0.2">
      <c r="A84" s="123" t="s">
        <v>655</v>
      </c>
      <c r="B84" s="126" t="str">
        <f>IF(AND((Results!$E$114 &lt; Results!$B$114),NOT(ISBLANK(Results!$E$114))), "Low","")</f>
        <v/>
      </c>
      <c r="C84" s="125" t="str">
        <f>IF(AND((Results!$E$114 &gt;= Results!$B$114), (Results!$E$114 &lt;= Results!$C$114)), "Good","")</f>
        <v/>
      </c>
      <c r="D84" s="126" t="str">
        <f>IF(Results!$E$114 &gt; Results!$C$114, "High","")</f>
        <v/>
      </c>
      <c r="E84" s="127" t="str">
        <f>IF(ISBLANK(Results!$E$114), "N/A","")</f>
        <v>N/A</v>
      </c>
      <c r="F84" s="131" t="str">
        <f>IF(ISBLANK(Results!$E$114), "", Results!$E$114)</f>
        <v/>
      </c>
    </row>
    <row r="85" spans="1:6" x14ac:dyDescent="0.2">
      <c r="A85" t="s">
        <v>654</v>
      </c>
      <c r="B85" s="76" t="str">
        <f>IF(AND((Results!$E$42 &gt;= 0), (Results!$E$42 &lt; Results!$B$42), (Results!$E$42 &lt;&gt;0)), "Low","")</f>
        <v/>
      </c>
      <c r="C85" s="229" t="str">
        <f>IF(AND((Results!$E$42 &gt;= Results!$B$42), (Results!$E$42 &lt;= Results!$C$42)), "Good","")</f>
        <v/>
      </c>
      <c r="D85" s="230" t="str">
        <f>IF(Results!$E$42 &gt; Results!$C$42, "High","")</f>
        <v/>
      </c>
      <c r="E85" s="77" t="str">
        <f>IF(ISBLANK(Results!$E$42), "N/A","")</f>
        <v>N/A</v>
      </c>
      <c r="F85" s="94" t="str">
        <f>IF(ISBLANK(Results!$E$42), "", Results!$E$42)</f>
        <v/>
      </c>
    </row>
    <row r="86" spans="1:6" x14ac:dyDescent="0.2">
      <c r="A86" s="123" t="s">
        <v>466</v>
      </c>
      <c r="B86" s="126" t="str">
        <f>IF(AND((Results!$E$43 &gt;= 0), (Results!$E$43 &lt; Results!$B$43), (Results!$E$43 &lt;&gt;0)), "Low","")</f>
        <v/>
      </c>
      <c r="C86" s="125" t="str">
        <f>IF(AND((Results!$E$43 &gt;= Results!$B$43), (Results!$E$43 &lt;= Results!$C$43)), "Good","")</f>
        <v/>
      </c>
      <c r="D86" s="126" t="str">
        <f>IF(Results!$E$43 &gt; Results!$C$43, "High","")</f>
        <v/>
      </c>
      <c r="E86" s="127" t="str">
        <f>IF(ISBLANK(Results!$E$43), "N/A","")</f>
        <v>N/A</v>
      </c>
      <c r="F86" s="131" t="str">
        <f>IF(ISBLANK(Results!$E$43), "", Results!$E$43)</f>
        <v/>
      </c>
    </row>
    <row r="87" spans="1:6" ht="16" x14ac:dyDescent="0.2">
      <c r="A87" s="237" t="s">
        <v>465</v>
      </c>
      <c r="B87" s="230" t="str">
        <f>IF(AND((Results!$E$41 &lt; Results!$B$41),NOT(ISBLANK(Results!$E$41))), "Low","")</f>
        <v/>
      </c>
      <c r="C87" s="229" t="str">
        <f>IF(AND((Results!$E$41 &gt;= Results!$B$41), (Results!$E$41 &lt;= Results!$C$41)), "Good","")</f>
        <v/>
      </c>
      <c r="D87" s="230" t="str">
        <f>IF(Results!$E$41 &gt; Results!$C$41, "High","")</f>
        <v/>
      </c>
      <c r="E87" s="231" t="str">
        <f>IF(ISBLANK(Results!$E$41), "N/A","")</f>
        <v>N/A</v>
      </c>
      <c r="F87" s="232" t="str">
        <f>IF(ISBLANK(Results!$E$41), "", Results!$E$41)</f>
        <v/>
      </c>
    </row>
    <row r="88" spans="1:6" ht="16" x14ac:dyDescent="0.2">
      <c r="A88" s="133" t="s">
        <v>621</v>
      </c>
      <c r="B88" s="126" t="str">
        <f>IF(AND((Results!$E$71 &gt;= 0), (Results!$E$71 &lt; Results!$B$71), (Results!$E$71 &lt;&gt;0)), "Low","")</f>
        <v/>
      </c>
      <c r="C88" s="125" t="str">
        <f>IF(AND((Results!$E$71 &gt;= Results!$B$71), (Results!$E$71 &lt;= Results!$C$71)), "Good","")</f>
        <v/>
      </c>
      <c r="D88" s="126" t="str">
        <f>IF(Results!$E$71 &gt; Results!$C$71, "High","")</f>
        <v/>
      </c>
      <c r="E88" s="127" t="str">
        <f>IF(ISBLANK(Results!$E$71), "N/A","")</f>
        <v>N/A</v>
      </c>
      <c r="F88" s="131" t="str">
        <f>IF(ISBLANK(Results!$E$71), "", Results!$E$71)</f>
        <v/>
      </c>
    </row>
    <row r="89" spans="1:6" ht="16" x14ac:dyDescent="0.2">
      <c r="A89" s="237" t="s">
        <v>622</v>
      </c>
      <c r="B89" s="230" t="str">
        <f>IF(AND((Results!$E$36 &lt; Results!$B$36),NOT(ISBLANK(Results!$E$36))), "Low","")</f>
        <v/>
      </c>
      <c r="C89" s="229" t="str">
        <f>IF(AND((Results!$E$36 &gt;= Results!$B$36), (Results!$E$36 &lt;= Results!$C$36)), "Good","")</f>
        <v/>
      </c>
      <c r="D89" s="230" t="str">
        <f>IF(Results!$E$36 &gt; Results!$C$36, "High","")</f>
        <v/>
      </c>
      <c r="E89" s="231" t="str">
        <f>IF(ISBLANK(Results!$E$36), "N/A","")</f>
        <v>N/A</v>
      </c>
      <c r="F89" s="232" t="str">
        <f>IF(ISBLANK(Results!$E$36), "", Results!$E$36)</f>
        <v/>
      </c>
    </row>
    <row r="90" spans="1:6" ht="16" x14ac:dyDescent="0.2">
      <c r="A90" s="128" t="s">
        <v>625</v>
      </c>
      <c r="B90" s="129" t="s">
        <v>434</v>
      </c>
      <c r="C90" s="129" t="s">
        <v>317</v>
      </c>
      <c r="D90" s="129" t="s">
        <v>318</v>
      </c>
      <c r="E90" s="129" t="s">
        <v>320</v>
      </c>
      <c r="F90" s="129" t="s">
        <v>242</v>
      </c>
    </row>
    <row r="91" spans="1:6" ht="16" x14ac:dyDescent="0.2">
      <c r="A91" s="133" t="s">
        <v>656</v>
      </c>
      <c r="B91" s="126" t="str">
        <f>IF(Results!$E$75 &gt; Results!$C$75, "Low","")</f>
        <v/>
      </c>
      <c r="C91" s="125" t="str">
        <f>IF(AND((Results!$E$75 &gt;= Results!$B$75), (Results!$E$75 &lt;= Results!$C$75)), "Good","")</f>
        <v/>
      </c>
      <c r="D91" s="124" t="str">
        <f>IF(AND((Results!$E$75 &lt; Results!$B$75),NOT(ISBLANK(Results!$E$75))), "High","")</f>
        <v/>
      </c>
      <c r="E91" s="127" t="str">
        <f>IF(ISBLANK(Results!$E$75), "N/A","")</f>
        <v>N/A</v>
      </c>
      <c r="F91" s="127" t="str">
        <f>IF(ISBLANK(Results!$E$75), "", Results!$E$75)</f>
        <v/>
      </c>
    </row>
    <row r="92" spans="1:6" ht="16" x14ac:dyDescent="0.2">
      <c r="A92" s="237" t="s">
        <v>70</v>
      </c>
      <c r="B92" s="230" t="str">
        <f>IF(AND((Results!$E$45 &lt; Results!$B$45),NOT(ISBLANK(Results!$E$45))), "Low","")</f>
        <v/>
      </c>
      <c r="C92" s="229" t="str">
        <f>IF(AND((Results!$E$45 &gt;= Results!$B$45), (Results!$E$45 &lt;= Results!$C$45)), "Good","")</f>
        <v/>
      </c>
      <c r="D92" s="228" t="str">
        <f>IF(Results!$E$45 &gt; Results!$C$45, "High","")</f>
        <v/>
      </c>
      <c r="E92" s="231" t="str">
        <f>IF(ISBLANK(Results!$E$45), "N/A","")</f>
        <v>N/A</v>
      </c>
      <c r="F92" s="232" t="str">
        <f>IF(ISBLANK(Results!$E$45), "", Results!$E$45)</f>
        <v/>
      </c>
    </row>
    <row r="93" spans="1:6" ht="16" x14ac:dyDescent="0.2">
      <c r="A93" s="133" t="s">
        <v>654</v>
      </c>
      <c r="B93" s="126" t="str">
        <f>IF(AND((Results!$E$42 &gt;= 0), (Results!$E$42 &lt; Results!$B$42), (Results!$E$42 &lt;&gt;0)), "Low","")</f>
        <v/>
      </c>
      <c r="C93" s="125" t="str">
        <f>IF(AND((Results!$E$42 &gt;= Results!$B$42), (Results!$E$42 &lt;= Results!$C$42)), "Good","")</f>
        <v/>
      </c>
      <c r="D93" s="124" t="str">
        <f>IF(Results!$E$42 &gt; Results!$C$42, "High","")</f>
        <v/>
      </c>
      <c r="E93" s="127" t="str">
        <f>IF(ISBLANK(Results!$E$42), "N/A","")</f>
        <v>N/A</v>
      </c>
      <c r="F93" s="131" t="str">
        <f>IF(ISBLANK(Results!$E$42), "", Results!$E$42)</f>
        <v/>
      </c>
    </row>
    <row r="94" spans="1:6" ht="16" x14ac:dyDescent="0.2">
      <c r="A94" s="237" t="s">
        <v>466</v>
      </c>
      <c r="B94" s="230" t="str">
        <f>IF(AND((Results!$E$43 &gt;= 0), (Results!$E$43 &lt; Results!$B$43), (Results!$E$43 &lt;&gt;0)), "Low","")</f>
        <v/>
      </c>
      <c r="C94" s="229" t="str">
        <f>IF(AND((Results!$E$43 &gt;= Results!$B$43), (Results!$E$43 &lt;= Results!$C$43)), "Good","")</f>
        <v/>
      </c>
      <c r="D94" s="228" t="str">
        <f>IF(Results!$E$43 &gt; Results!$C$43, "High","")</f>
        <v/>
      </c>
      <c r="E94" s="231" t="str">
        <f>IF(ISBLANK(Results!$E$43), "N/A","")</f>
        <v>N/A</v>
      </c>
      <c r="F94" s="232" t="str">
        <f>IF(ISBLANK(Results!$E$43), "", Results!$E$43)</f>
        <v/>
      </c>
    </row>
    <row r="95" spans="1:6" ht="16" x14ac:dyDescent="0.2">
      <c r="A95" s="133" t="s">
        <v>465</v>
      </c>
      <c r="B95" s="126" t="str">
        <f>IF(AND((Results!$E$41 &lt; Results!$B$41),NOT(ISBLANK(Results!$E$41))), "Low","")</f>
        <v/>
      </c>
      <c r="C95" s="125" t="str">
        <f>IF(AND((Results!$E$41 &gt;= Results!$B$41), (Results!$E$41 &lt;= Results!$C$41)), "Good","")</f>
        <v/>
      </c>
      <c r="D95" s="124" t="str">
        <f>IF(Results!$E$41 &gt; Results!$C$41, "High","")</f>
        <v/>
      </c>
      <c r="E95" s="127" t="str">
        <f>IF(ISBLANK(Results!$E$41), "N/A","")</f>
        <v>N/A</v>
      </c>
      <c r="F95" s="131" t="str">
        <f>IF(ISBLANK(Results!$E$41), "", Results!$E$41)</f>
        <v/>
      </c>
    </row>
    <row r="96" spans="1:6" ht="16" x14ac:dyDescent="0.2">
      <c r="A96" s="237" t="s">
        <v>187</v>
      </c>
      <c r="B96" s="230" t="str">
        <f>IF(AND((Results!$E$6 &lt; Results!$B$6),NOT(ISBLANK(Results!$E$6))), "Low","")</f>
        <v/>
      </c>
      <c r="C96" s="229" t="str">
        <f>IF(AND((Results!$E$6 &gt;= Results!$B$6), (Results!$E$6 &lt;= Results!$C$6)), "Good","")</f>
        <v/>
      </c>
      <c r="D96" s="228" t="str">
        <f>IF(Results!$E$6 &gt; Results!$C$6, "High","")</f>
        <v/>
      </c>
      <c r="E96" s="231" t="str">
        <f>IF(ISBLANK(Results!$E$6), "N/A","")</f>
        <v>N/A</v>
      </c>
      <c r="F96" s="232" t="str">
        <f>IF(ISBLANK(Results!$E$6), "", Results!$E$6)</f>
        <v/>
      </c>
    </row>
    <row r="97" spans="1:7" ht="16" x14ac:dyDescent="0.2">
      <c r="A97" s="133" t="s">
        <v>188</v>
      </c>
      <c r="B97" s="126" t="str">
        <f>IF(AND((Results!$E$7 &lt; Results!$B$7),NOT(ISBLANK(Results!$E$7))), "Low","")</f>
        <v/>
      </c>
      <c r="C97" s="125" t="str">
        <f>IF(AND((Results!$E$7 &gt;= Results!$B$7), (Results!$E$7 &lt;= Results!$C$7)), "Good","")</f>
        <v/>
      </c>
      <c r="D97" s="124" t="str">
        <f>IF(Results!$E$7 &gt; Results!$C$7, "High","")</f>
        <v/>
      </c>
      <c r="E97" s="127" t="str">
        <f>IF(ISBLANK(Results!$E$7), "N/A","")</f>
        <v>N/A</v>
      </c>
      <c r="F97" s="131" t="str">
        <f>IF(ISBLANK(Results!$E$7), "", Results!$E$7)</f>
        <v/>
      </c>
    </row>
    <row r="98" spans="1:7" ht="16" x14ac:dyDescent="0.2">
      <c r="A98" s="237" t="s">
        <v>622</v>
      </c>
      <c r="B98" s="230" t="str">
        <f>IF(AND((Results!$E$36 &lt; Results!$B$36),NOT(ISBLANK(Results!$E$36))), "Low","")</f>
        <v/>
      </c>
      <c r="C98" s="229" t="str">
        <f>IF(AND((Results!$E$36 &gt;= Results!$B$36), (Results!$E$36 &lt;= Results!$C$36)), "Good","")</f>
        <v/>
      </c>
      <c r="D98" s="228" t="str">
        <f>IF(Results!$E$36 &gt; Results!$C$36, "High","")</f>
        <v/>
      </c>
      <c r="E98" s="231" t="str">
        <f>IF(ISBLANK(Results!$E$36), "N/A","")</f>
        <v>N/A</v>
      </c>
      <c r="F98" s="232" t="str">
        <f>IF(ISBLANK(Results!$E$36), "", Results!$E$36)</f>
        <v/>
      </c>
    </row>
    <row r="99" spans="1:7" ht="16" x14ac:dyDescent="0.2">
      <c r="A99" s="133" t="s">
        <v>53</v>
      </c>
      <c r="B99" s="126" t="str">
        <f>IF(AND((Results!$E$69 &lt; Results!$B$69),NOT(ISBLANK(Results!$E$69))), "Low","")</f>
        <v/>
      </c>
      <c r="C99" s="125" t="str">
        <f>IF(AND((Results!$E$69 &gt;= Results!$B$69), (Results!$E$69 &lt;= Results!$C$69)), "Good","")</f>
        <v/>
      </c>
      <c r="D99" s="124" t="str">
        <f>IF(Results!$E$69 &gt; Results!$C$69, "High","")</f>
        <v/>
      </c>
      <c r="E99" s="127" t="str">
        <f>IF(ISBLANK(Results!$E$69), "N/A","")</f>
        <v>N/A</v>
      </c>
      <c r="F99" s="131" t="str">
        <f>IF(ISBLANK(Results!$E$69), "", Results!$E$69)</f>
        <v/>
      </c>
    </row>
    <row r="100" spans="1:7" ht="15.75" customHeight="1" x14ac:dyDescent="0.2">
      <c r="A100" s="237"/>
      <c r="B100" s="230"/>
      <c r="C100" s="229"/>
      <c r="D100" s="228"/>
      <c r="E100" s="231"/>
      <c r="F100" s="232"/>
    </row>
    <row r="101" spans="1:7" ht="16" x14ac:dyDescent="0.2">
      <c r="A101" s="128" t="s">
        <v>661</v>
      </c>
      <c r="B101" s="129" t="s">
        <v>434</v>
      </c>
      <c r="C101" s="129" t="s">
        <v>317</v>
      </c>
      <c r="D101" s="129" t="s">
        <v>318</v>
      </c>
      <c r="E101" s="129" t="s">
        <v>320</v>
      </c>
      <c r="F101" s="129" t="s">
        <v>242</v>
      </c>
    </row>
    <row r="102" spans="1:7" ht="16" x14ac:dyDescent="0.2">
      <c r="A102" s="133" t="s">
        <v>656</v>
      </c>
      <c r="B102" s="126" t="str">
        <f>IF(Results!$E$75 &gt; Results!$C$75, "Low","")</f>
        <v/>
      </c>
      <c r="C102" s="125" t="str">
        <f>IF(AND((Results!$E$75 &gt;= Results!$B$75), (Results!$E$75 &lt;= Results!$C$75)), "Good","")</f>
        <v/>
      </c>
      <c r="D102" s="124" t="str">
        <f>IF(AND((Results!$E$75 &lt; Results!$B$75),NOT(ISBLANK(Results!$E$75))), "High","")</f>
        <v/>
      </c>
      <c r="E102" s="127" t="str">
        <f>IF(ISBLANK(Results!$E$75), "N/A","")</f>
        <v>N/A</v>
      </c>
      <c r="F102" s="127" t="str">
        <f>IF(ISBLANK(Results!$E$75), "", Results!$E$75)</f>
        <v/>
      </c>
    </row>
    <row r="103" spans="1:7" ht="16" x14ac:dyDescent="0.2">
      <c r="A103" s="237" t="s">
        <v>70</v>
      </c>
      <c r="B103" s="230" t="str">
        <f>IF(AND((Results!$E$45 &lt; Results!$B$45),NOT(ISBLANK(Results!$E$45))), "Low","")</f>
        <v/>
      </c>
      <c r="C103" s="229" t="str">
        <f>IF(AND((Results!$E$45 &gt;= Results!$B$45), (Results!$E$45 &lt;= Results!$C$45)), "Good","")</f>
        <v/>
      </c>
      <c r="D103" s="228" t="str">
        <f>IF(Results!$E$45 &gt; Results!$C$45, "High","")</f>
        <v/>
      </c>
      <c r="E103" s="231" t="str">
        <f>IF(ISBLANK(Results!$E$45), "N/A","")</f>
        <v>N/A</v>
      </c>
      <c r="F103" s="232" t="str">
        <f>IF(ISBLANK(Results!$E$45), "", Results!$E$45)</f>
        <v/>
      </c>
    </row>
    <row r="104" spans="1:7" ht="16" x14ac:dyDescent="0.2">
      <c r="A104" s="133" t="s">
        <v>654</v>
      </c>
      <c r="B104" s="126" t="str">
        <f>IF(AND((Results!$E$42 &gt;= 0), (Results!$E$42 &lt; Results!$B$42), (Results!$E$42 &lt;&gt;0)), "Low","")</f>
        <v/>
      </c>
      <c r="C104" s="125" t="str">
        <f>IF(AND((Results!$E$42 &gt;= Results!$B$42), (Results!$E$42 &lt;= Results!$C$42)), "Good","")</f>
        <v/>
      </c>
      <c r="D104" s="124" t="str">
        <f>IF(Results!$E$42 &gt; Results!$C$42, "High","")</f>
        <v/>
      </c>
      <c r="E104" s="127" t="str">
        <f>IF(ISBLANK(Results!$E$42), "N/A","")</f>
        <v>N/A</v>
      </c>
      <c r="F104" s="131" t="str">
        <f>IF(ISBLANK(Results!$E$42), "", Results!$E$42)</f>
        <v/>
      </c>
    </row>
    <row r="105" spans="1:7" ht="16" x14ac:dyDescent="0.2">
      <c r="A105" s="237" t="s">
        <v>466</v>
      </c>
      <c r="B105" s="230" t="str">
        <f>IF(AND((Results!$E$43 &gt;= 0), (Results!$E$43 &lt; Results!$B$43), (Results!$E$43 &lt;&gt;0)), "Low","")</f>
        <v/>
      </c>
      <c r="C105" s="229" t="str">
        <f>IF(AND((Results!$E$43 &gt;= Results!$B$43), (Results!$E$43 &lt;= Results!$C$43)), "Good","")</f>
        <v/>
      </c>
      <c r="D105" s="228" t="str">
        <f>IF(Results!$E$43 &gt; Results!$C$43, "High","")</f>
        <v/>
      </c>
      <c r="E105" s="231" t="str">
        <f>IF(ISBLANK(Results!$E$43), "N/A","")</f>
        <v>N/A</v>
      </c>
      <c r="F105" s="232" t="str">
        <f>IF(ISBLANK(Results!$E$43), "", Results!$E$43)</f>
        <v/>
      </c>
    </row>
    <row r="106" spans="1:7" ht="16" x14ac:dyDescent="0.2">
      <c r="A106" s="133" t="s">
        <v>465</v>
      </c>
      <c r="B106" s="126" t="str">
        <f>IF(AND((Results!$E$41 &lt; Results!$B$41),NOT(ISBLANK(Results!$E$41))), "Low","")</f>
        <v/>
      </c>
      <c r="C106" s="125" t="str">
        <f>IF(AND((Results!$E$41 &gt;= Results!$B$41), (Results!$E$41 &lt;= Results!$C$41)), "Good","")</f>
        <v/>
      </c>
      <c r="D106" s="124" t="str">
        <f>IF(Results!$E$41 &gt; Results!$C$41, "High","")</f>
        <v/>
      </c>
      <c r="E106" s="127" t="str">
        <f>IF(ISBLANK(Results!$E$41), "N/A","")</f>
        <v>N/A</v>
      </c>
      <c r="F106" s="131" t="str">
        <f>IF(ISBLANK(Results!$E$41), "", Results!$E$41)</f>
        <v/>
      </c>
    </row>
    <row r="107" spans="1:7" x14ac:dyDescent="0.2">
      <c r="A107" s="227" t="s">
        <v>655</v>
      </c>
      <c r="B107" s="230" t="str">
        <f>IF(AND((Results!$E$114 &lt; Results!$B$114),NOT(ISBLANK(Results!$E$114))), "Low","")</f>
        <v/>
      </c>
      <c r="C107" s="229" t="str">
        <f>IF(AND((Results!$E$114 &gt;= Results!$B$114), (Results!$E$114 &lt;= Results!$C$114)), "Good","")</f>
        <v/>
      </c>
      <c r="D107" s="230" t="str">
        <f>IF(Results!$E$114 &gt; Results!$C$114, "High","")</f>
        <v/>
      </c>
      <c r="E107" s="231" t="str">
        <f>IF(ISBLANK(Results!$E$114), "N/A","")</f>
        <v>N/A</v>
      </c>
      <c r="F107" s="232" t="str">
        <f>IF(ISBLANK(Results!$E$114), "", Results!$E$114)</f>
        <v/>
      </c>
    </row>
    <row r="108" spans="1:7" ht="15" customHeight="1" x14ac:dyDescent="0.2">
      <c r="A108" s="123" t="s">
        <v>156</v>
      </c>
      <c r="B108" s="126" t="str">
        <f>IF(AND((Results!$E$108 &lt; Results!$B$108),NOT(ISBLANK(Results!$E$108))), "Low","")</f>
        <v/>
      </c>
      <c r="C108" s="125" t="str">
        <f>IF(AND((Results!$E$108 &gt;= Results!$B$108), (Results!$E$108 &lt;= Results!$C$108)), "Good","")</f>
        <v/>
      </c>
      <c r="D108" s="126" t="str">
        <f>IF(Results!$E$108 &gt; Results!$C$108, "High","")</f>
        <v/>
      </c>
      <c r="E108" s="127" t="str">
        <f>IF(ISBLANK(Results!$E$108), "N/A","")</f>
        <v>N/A</v>
      </c>
      <c r="F108" s="131" t="str">
        <f>IF(ISBLANK(Results!$E$108), "", Results!$E$108)</f>
        <v/>
      </c>
    </row>
    <row r="109" spans="1:7" ht="15" customHeight="1" x14ac:dyDescent="0.2">
      <c r="A109" s="237"/>
      <c r="B109" s="230"/>
      <c r="C109" s="229"/>
      <c r="D109" s="228"/>
      <c r="E109" s="231"/>
      <c r="F109" s="232"/>
    </row>
    <row r="110" spans="1:7" ht="16" x14ac:dyDescent="0.2">
      <c r="A110" s="37" t="s">
        <v>186</v>
      </c>
    </row>
    <row r="111" spans="1:7" ht="86.25" customHeight="1" x14ac:dyDescent="0.2">
      <c r="A111" s="292"/>
      <c r="B111" s="292"/>
      <c r="C111" s="292"/>
      <c r="D111" s="292"/>
      <c r="E111" s="292"/>
      <c r="F111" s="292"/>
      <c r="G111" s="292"/>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headerFooter>
    <oddHeader>&amp;CPractitioner: Briony Tarling Herbal Medicine</oddHeader>
  </headerFooter>
  <ignoredErrors>
    <ignoredError sqref="E31" 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15361" r:id="rId3" name="Button 1">
              <controlPr defaultSize="0" print="0" autoFill="0" autoPict="0" macro="[0]!PrintSummaryButton_click">
                <anchor moveWithCells="1" sizeWithCells="1">
                  <from>
                    <xdr:col>0</xdr:col>
                    <xdr:colOff>1333500</xdr:colOff>
                    <xdr:row>112</xdr:row>
                    <xdr:rowOff>25400</xdr:rowOff>
                  </from>
                  <to>
                    <xdr:col>4</xdr:col>
                    <xdr:colOff>622300</xdr:colOff>
                    <xdr:row>115</xdr:row>
                    <xdr:rowOff>127000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C19"/>
  <sheetViews>
    <sheetView workbookViewId="0">
      <selection sqref="A1:C1"/>
    </sheetView>
  </sheetViews>
  <sheetFormatPr baseColWidth="10" defaultRowHeight="15" x14ac:dyDescent="0.2"/>
  <cols>
    <col min="1" max="1" width="20.5" customWidth="1"/>
    <col min="2" max="2" width="39.6640625" customWidth="1"/>
    <col min="3" max="3" width="82.33203125" customWidth="1"/>
    <col min="4" max="256" width="8.83203125" customWidth="1"/>
  </cols>
  <sheetData>
    <row r="1" spans="1:3" ht="22" thickBot="1" x14ac:dyDescent="0.3">
      <c r="A1" s="310" t="s">
        <v>536</v>
      </c>
      <c r="B1" s="310"/>
      <c r="C1" s="310"/>
    </row>
    <row r="2" spans="1:3" ht="21" thickBot="1" x14ac:dyDescent="0.25">
      <c r="A2" s="120" t="s">
        <v>520</v>
      </c>
      <c r="B2" s="121" t="s">
        <v>537</v>
      </c>
      <c r="C2" s="121" t="s">
        <v>579</v>
      </c>
    </row>
    <row r="3" spans="1:3" ht="19" thickTop="1" thickBot="1" x14ac:dyDescent="0.25">
      <c r="A3" s="116" t="s">
        <v>46</v>
      </c>
      <c r="B3" s="117" t="s">
        <v>540</v>
      </c>
      <c r="C3" s="117"/>
    </row>
    <row r="4" spans="1:3" ht="35" thickBot="1" x14ac:dyDescent="0.25">
      <c r="A4" s="116" t="s">
        <v>52</v>
      </c>
      <c r="B4" s="117" t="s">
        <v>539</v>
      </c>
      <c r="C4" s="117" t="s">
        <v>521</v>
      </c>
    </row>
    <row r="5" spans="1:3" ht="18" thickBot="1" x14ac:dyDescent="0.25">
      <c r="A5" s="116" t="s">
        <v>522</v>
      </c>
      <c r="B5" s="117" t="s">
        <v>544</v>
      </c>
      <c r="C5" s="117" t="s">
        <v>523</v>
      </c>
    </row>
    <row r="6" spans="1:3" ht="35" thickBot="1" x14ac:dyDescent="0.25">
      <c r="A6" s="116" t="s">
        <v>44</v>
      </c>
      <c r="B6" s="117" t="s">
        <v>541</v>
      </c>
      <c r="C6" s="117" t="s">
        <v>329</v>
      </c>
    </row>
    <row r="7" spans="1:3" ht="69" thickBot="1" x14ac:dyDescent="0.25">
      <c r="A7" s="116" t="s">
        <v>70</v>
      </c>
      <c r="B7" s="117" t="s">
        <v>545</v>
      </c>
      <c r="C7" s="117" t="s">
        <v>543</v>
      </c>
    </row>
    <row r="8" spans="1:3" ht="69" thickBot="1" x14ac:dyDescent="0.25">
      <c r="A8" s="116" t="s">
        <v>302</v>
      </c>
      <c r="B8" s="117" t="s">
        <v>546</v>
      </c>
      <c r="C8" s="117" t="s">
        <v>524</v>
      </c>
    </row>
    <row r="9" spans="1:3" ht="52" thickBot="1" x14ac:dyDescent="0.25">
      <c r="A9" s="116" t="s">
        <v>525</v>
      </c>
      <c r="B9" s="117" t="s">
        <v>705</v>
      </c>
      <c r="C9" s="117" t="s">
        <v>526</v>
      </c>
    </row>
    <row r="10" spans="1:3" ht="52" thickBot="1" x14ac:dyDescent="0.25">
      <c r="A10" s="116" t="s">
        <v>527</v>
      </c>
      <c r="B10" s="117" t="s">
        <v>705</v>
      </c>
      <c r="C10" s="117" t="s">
        <v>576</v>
      </c>
    </row>
    <row r="11" spans="1:3" ht="52" thickBot="1" x14ac:dyDescent="0.25">
      <c r="A11" s="116" t="s">
        <v>528</v>
      </c>
      <c r="B11" s="117" t="s">
        <v>705</v>
      </c>
      <c r="C11" s="117" t="s">
        <v>529</v>
      </c>
    </row>
    <row r="12" spans="1:3" ht="18" thickBot="1" x14ac:dyDescent="0.25">
      <c r="A12" s="116" t="s">
        <v>324</v>
      </c>
      <c r="B12" s="117" t="s">
        <v>538</v>
      </c>
      <c r="C12" s="117"/>
    </row>
    <row r="13" spans="1:3" ht="35" thickBot="1" x14ac:dyDescent="0.25">
      <c r="A13" s="116" t="s">
        <v>43</v>
      </c>
      <c r="B13" s="117" t="s">
        <v>542</v>
      </c>
      <c r="C13" s="117"/>
    </row>
    <row r="14" spans="1:3" ht="69" thickBot="1" x14ac:dyDescent="0.25">
      <c r="A14" s="116" t="s">
        <v>303</v>
      </c>
      <c r="B14" s="117" t="s">
        <v>547</v>
      </c>
      <c r="C14" s="117" t="s">
        <v>530</v>
      </c>
    </row>
    <row r="15" spans="1:3" ht="52" thickBot="1" x14ac:dyDescent="0.25">
      <c r="A15" s="116" t="s">
        <v>329</v>
      </c>
      <c r="B15" s="117" t="s">
        <v>548</v>
      </c>
      <c r="C15" s="117"/>
    </row>
    <row r="16" spans="1:3" ht="69" thickBot="1" x14ac:dyDescent="0.25">
      <c r="A16" s="118" t="s">
        <v>301</v>
      </c>
      <c r="B16" s="117" t="s">
        <v>546</v>
      </c>
      <c r="C16" s="119" t="s">
        <v>531</v>
      </c>
    </row>
    <row r="17" spans="1:3" ht="70" thickTop="1" thickBot="1" x14ac:dyDescent="0.25">
      <c r="A17" s="118" t="s">
        <v>532</v>
      </c>
      <c r="B17" s="119" t="s">
        <v>550</v>
      </c>
      <c r="C17" s="119" t="s">
        <v>533</v>
      </c>
    </row>
    <row r="18" spans="1:3" ht="53" thickTop="1" thickBot="1" x14ac:dyDescent="0.25">
      <c r="A18" s="118" t="s">
        <v>156</v>
      </c>
      <c r="B18" s="119" t="s">
        <v>549</v>
      </c>
      <c r="C18" s="119" t="s">
        <v>534</v>
      </c>
    </row>
    <row r="19" spans="1:3" ht="121" thickTop="1" thickBot="1" x14ac:dyDescent="0.25">
      <c r="A19" s="116" t="s">
        <v>239</v>
      </c>
      <c r="B19" s="117" t="s">
        <v>551</v>
      </c>
      <c r="C19" s="117" t="s">
        <v>535</v>
      </c>
    </row>
  </sheetData>
  <mergeCells count="1">
    <mergeCell ref="A1:C1"/>
  </mergeCells>
  <pageMargins left="0.25" right="0.25"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Setup</vt:lpstr>
      <vt:lpstr>Results</vt:lpstr>
      <vt:lpstr>WBC %</vt:lpstr>
      <vt:lpstr>Pyrroles</vt:lpstr>
      <vt:lpstr>Summary Report 1</vt:lpstr>
      <vt:lpstr>Practitioner Report</vt:lpstr>
      <vt:lpstr>Summary Report 2</vt:lpstr>
      <vt:lpstr>Nutrients</vt:lpstr>
      <vt:lpstr>References</vt:lpstr>
      <vt:lpstr>Collection Centres</vt:lpstr>
      <vt:lpstr>Sheet1</vt:lpstr>
    </vt:vector>
  </TitlesOfParts>
  <Company>SUNCORP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2024-03-11T04:55:04Z</cp:lastPrinted>
  <dcterms:created xsi:type="dcterms:W3CDTF">2016-12-19T04:45:39Z</dcterms:created>
  <dcterms:modified xsi:type="dcterms:W3CDTF">2024-08-15T00:01:50Z</dcterms:modified>
</cp:coreProperties>
</file>